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0575" tabRatio="800" activeTab="0"/>
  </bookViews>
  <sheets>
    <sheet name="A. Data Entry Instructions" sheetId="1" r:id="rId1"/>
    <sheet name="B. Description of Outputs" sheetId="2" r:id="rId2"/>
    <sheet name="C. Caveats &amp; Limitations" sheetId="3" r:id="rId3"/>
    <sheet name="1_Forecast Tool" sheetId="4" r:id="rId4"/>
    <sheet name="2_Forecast Output" sheetId="5" r:id="rId5"/>
    <sheet name="3_TLD Inventory + Plan" sheetId="6" r:id="rId6"/>
    <sheet name="4_TLE LNZ Inventory" sheetId="7" r:id="rId7"/>
    <sheet name="5_Projected Supply Plan " sheetId="8" r:id="rId8"/>
    <sheet name="6_Illustration" sheetId="9" r:id="rId9"/>
    <sheet name="ESRI_MAPINFO_SHEET" sheetId="10" state="veryHidden" r:id="rId10"/>
  </sheets>
  <definedNames>
    <definedName name="_xlfn.IFERROR" hidden="1">#NAME?</definedName>
    <definedName name="solver_adj" localSheetId="5" hidden="1">'3_TLD Inventory + Plan'!#REF!,'3_TLD Inventory + Plan'!#REF!,'3_TLD Inventory + Plan'!#REF!,'3_TLD Inventory + Plan'!#REF!,'3_TLD Inventory + Plan'!#REF!,'3_TLD Inventory + Plan'!#REF!</definedName>
    <definedName name="solver_cvg" localSheetId="5" hidden="1">0.0001</definedName>
    <definedName name="solver_drv" localSheetId="5" hidden="1">1</definedName>
    <definedName name="solver_eng" localSheetId="5" hidden="1">1</definedName>
    <definedName name="solver_est" localSheetId="5" hidden="1">1</definedName>
    <definedName name="solver_itr" localSheetId="5" hidden="1">2147483647</definedName>
    <definedName name="solver_lhs1" localSheetId="5" hidden="1">'3_TLD Inventory + Plan'!#REF!</definedName>
    <definedName name="solver_lhs2" localSheetId="5" hidden="1">'3_TLD Inventory + Plan'!#REF!</definedName>
    <definedName name="solver_lhs3" localSheetId="5" hidden="1">'3_TLD Inventory + Plan'!#REF!</definedName>
    <definedName name="solver_lhs4" localSheetId="5" hidden="1">'3_TLD Inventory + Plan'!#REF!</definedName>
    <definedName name="solver_mip" localSheetId="5" hidden="1">2147483647</definedName>
    <definedName name="solver_mni" localSheetId="5" hidden="1">30</definedName>
    <definedName name="solver_mrt" localSheetId="5" hidden="1">0.075</definedName>
    <definedName name="solver_msl" localSheetId="5" hidden="1">2</definedName>
    <definedName name="solver_neg" localSheetId="5" hidden="1">1</definedName>
    <definedName name="solver_nod" localSheetId="5" hidden="1">2147483647</definedName>
    <definedName name="solver_num" localSheetId="5" hidden="1">3</definedName>
    <definedName name="solver_nwt" localSheetId="5" hidden="1">1</definedName>
    <definedName name="solver_opt" localSheetId="5" hidden="1">'3_TLD Inventory + Plan'!#REF!</definedName>
    <definedName name="solver_pre" localSheetId="5" hidden="1">0.000001</definedName>
    <definedName name="solver_rbv" localSheetId="5" hidden="1">1</definedName>
    <definedName name="solver_rel1" localSheetId="5" hidden="1">4</definedName>
    <definedName name="solver_rel2" localSheetId="5" hidden="1">3</definedName>
    <definedName name="solver_rel3" localSheetId="5" hidden="1">3</definedName>
    <definedName name="solver_rel4" localSheetId="5" hidden="1">3</definedName>
    <definedName name="solver_rhs1" localSheetId="5" hidden="1">integer</definedName>
    <definedName name="solver_rhs2" localSheetId="5" hidden="1">0</definedName>
    <definedName name="solver_rhs3" localSheetId="5" hidden="1">'3_TLD Inventory + Plan'!$G$14</definedName>
    <definedName name="solver_rhs4" localSheetId="5" hidden="1">'3_TLD Inventory + Plan'!$G$14</definedName>
    <definedName name="solver_rlx" localSheetId="5" hidden="1">2</definedName>
    <definedName name="solver_rsd" localSheetId="5" hidden="1">0</definedName>
    <definedName name="solver_scl" localSheetId="5" hidden="1">1</definedName>
    <definedName name="solver_sho" localSheetId="5" hidden="1">2</definedName>
    <definedName name="solver_ssz" localSheetId="5" hidden="1">100</definedName>
    <definedName name="solver_tim" localSheetId="5" hidden="1">2147483647</definedName>
    <definedName name="solver_tol" localSheetId="5" hidden="1">0.01</definedName>
    <definedName name="solver_typ" localSheetId="5" hidden="1">3</definedName>
    <definedName name="solver_val" localSheetId="5" hidden="1">0</definedName>
    <definedName name="solver_ver" localSheetId="5" hidden="1">3</definedName>
  </definedNames>
  <calcPr fullCalcOnLoad="1"/>
</workbook>
</file>

<file path=xl/comments8.xml><?xml version="1.0" encoding="utf-8"?>
<comments xmlns="http://schemas.openxmlformats.org/spreadsheetml/2006/main">
  <authors>
    <author>Anthonia Ibeme</author>
  </authors>
  <commentList>
    <comment ref="P12" authorId="0">
      <text>
        <r>
          <rPr>
            <b/>
            <sz val="9"/>
            <rFont val="Tahoma"/>
            <family val="2"/>
          </rPr>
          <t>Anthonia Ibeme:</t>
        </r>
        <r>
          <rPr>
            <sz val="9"/>
            <rFont val="Tahoma"/>
            <family val="2"/>
          </rPr>
          <t xml:space="preserve">
1,408,002 of this is part of mission approved RO 10040189</t>
        </r>
      </text>
    </comment>
  </commentList>
</comments>
</file>

<file path=xl/sharedStrings.xml><?xml version="1.0" encoding="utf-8"?>
<sst xmlns="http://schemas.openxmlformats.org/spreadsheetml/2006/main" count="1137" uniqueCount="485">
  <si>
    <t>COUNTRY</t>
  </si>
  <si>
    <t>NOTES</t>
  </si>
  <si>
    <t>When reliable data on the attrition rate is unavailable, a best estimate of the annual percentage should be entered.  The result of not entering any figure for attrition would be an overestimate of the patient population.</t>
  </si>
  <si>
    <t>Enter a percentage factor to apply to the unit cost to cover transportation, customs clearance and other fees (i.e. all costs to making the product available at the central medical stores or equivalent).</t>
  </si>
  <si>
    <t>TABLES</t>
  </si>
  <si>
    <t>#1</t>
  </si>
  <si>
    <t>#2</t>
  </si>
  <si>
    <t>CHARTS</t>
  </si>
  <si>
    <t>#3</t>
  </si>
  <si>
    <t>a</t>
  </si>
  <si>
    <t>b</t>
  </si>
  <si>
    <t>c</t>
  </si>
  <si>
    <t>d</t>
  </si>
  <si>
    <t>e</t>
  </si>
  <si>
    <t>f</t>
  </si>
  <si>
    <t>Estimated annual percentage 1st line attrition</t>
  </si>
  <si>
    <t>May</t>
  </si>
  <si>
    <t>June</t>
  </si>
  <si>
    <t>July</t>
  </si>
  <si>
    <t>1A</t>
  </si>
  <si>
    <t>1B</t>
  </si>
  <si>
    <t>Year 1:</t>
  </si>
  <si>
    <t>The spreadsheet (Forecast Tool) enables the user to model the effect on the demand for DTG triple FDC formulations of several of the recommendations in the WHO Consolidated Guidelines.</t>
  </si>
  <si>
    <t>1a</t>
  </si>
  <si>
    <t>1b</t>
  </si>
  <si>
    <t>1c</t>
  </si>
  <si>
    <t>1d</t>
  </si>
  <si>
    <t>2a</t>
  </si>
  <si>
    <t>2b</t>
  </si>
  <si>
    <t>aa</t>
  </si>
  <si>
    <t>2c</t>
  </si>
  <si>
    <t>2d</t>
  </si>
  <si>
    <t>2e</t>
  </si>
  <si>
    <t>2f</t>
  </si>
  <si>
    <t>Country:</t>
  </si>
  <si>
    <t>Yellow cells throughout indicate user input. All else should auto fill.</t>
  </si>
  <si>
    <t>Yes</t>
  </si>
  <si>
    <t>No</t>
  </si>
  <si>
    <t>A. Data Inputs: Patient Information</t>
  </si>
  <si>
    <t>Drop Down Menu</t>
  </si>
  <si>
    <t>6b</t>
  </si>
  <si>
    <r>
      <t xml:space="preserve">Presents the estimated </t>
    </r>
    <r>
      <rPr>
        <b/>
        <sz val="11"/>
        <color indexed="8"/>
        <rFont val="Gill Sans MT"/>
        <family val="2"/>
      </rPr>
      <t>cost difference</t>
    </r>
    <r>
      <rPr>
        <sz val="11"/>
        <color indexed="8"/>
        <rFont val="Gill Sans MT"/>
        <family val="2"/>
      </rPr>
      <t xml:space="preserve"> from switching from current regimen structure to transitioning to a DTG FDCs, per annum. Costs include all patients on Tenofovir based treatment, including patients not, or not yet, converted to DTG regimen.</t>
    </r>
  </si>
  <si>
    <t xml:space="preserve">Presents the costs for all patients on a tenofovir based regimen by scenario: maintaining the current regimen mix  or transitioning to a TLD regimen as defined above. </t>
  </si>
  <si>
    <t>A. Stock on Hand</t>
  </si>
  <si>
    <t>Initial Stock On Hand</t>
  </si>
  <si>
    <t>II.</t>
  </si>
  <si>
    <t xml:space="preserve">Minimum MOS Level </t>
  </si>
  <si>
    <t>Maximum MOS Level</t>
  </si>
  <si>
    <t>Inventory Replenishment Strategy</t>
  </si>
  <si>
    <t>A. Conversion</t>
  </si>
  <si>
    <t>+</t>
  </si>
  <si>
    <t>MOS</t>
  </si>
  <si>
    <t>I.</t>
  </si>
  <si>
    <t>TLD Shipment Planner</t>
  </si>
  <si>
    <t>Date</t>
  </si>
  <si>
    <t>Quantity to Max</t>
  </si>
  <si>
    <t>TLD Supply Planning</t>
  </si>
  <si>
    <t>N/A</t>
  </si>
  <si>
    <t>-TB/Preg</t>
  </si>
  <si>
    <t>A-Cmltv</t>
  </si>
  <si>
    <t>B-Cmltv</t>
  </si>
  <si>
    <t>C-Cmltv</t>
  </si>
  <si>
    <t>E-Cmltv</t>
  </si>
  <si>
    <t>F-Cmltv</t>
  </si>
  <si>
    <t>E. All TLD</t>
  </si>
  <si>
    <t>G. DTG 50</t>
  </si>
  <si>
    <t>G-Cmltv</t>
  </si>
  <si>
    <t>DTG 50 Supply Planning</t>
  </si>
  <si>
    <t>Note: Current programmatic recommendations include an additional DTG single 50 mg for TLD patients w/TB</t>
  </si>
  <si>
    <t>-Preg</t>
  </si>
  <si>
    <t>- TB</t>
  </si>
  <si>
    <t xml:space="preserve">H. </t>
  </si>
  <si>
    <t>Pregnant</t>
  </si>
  <si>
    <t>TB</t>
  </si>
  <si>
    <t>total</t>
  </si>
  <si>
    <t>EXTRA</t>
  </si>
  <si>
    <t>,</t>
  </si>
  <si>
    <t>Neither</t>
  </si>
  <si>
    <t>Will pregnant 1st line patients transition to TLD?</t>
  </si>
  <si>
    <t>Pregnant Women</t>
  </si>
  <si>
    <t>TB Patients</t>
  </si>
  <si>
    <t>What percentage of 1st line patients are pregnant in any given year?</t>
  </si>
  <si>
    <t>What percentage of 1st line patients have tuberculosis?</t>
  </si>
  <si>
    <t>Growth in Adult 1st Line Patients</t>
  </si>
  <si>
    <t>Mar 2018</t>
  </si>
  <si>
    <t>B1. Supply Planning - MOS Projection</t>
  </si>
  <si>
    <t>B2. Supply Planning Usage Per Quarter</t>
  </si>
  <si>
    <t>Y1 H1</t>
  </si>
  <si>
    <t>Y1 H2</t>
  </si>
  <si>
    <t>Y2 H1</t>
  </si>
  <si>
    <t>Y2 H2</t>
  </si>
  <si>
    <t>Y3 H1</t>
  </si>
  <si>
    <t>Y3H2</t>
  </si>
  <si>
    <t>TLD</t>
  </si>
  <si>
    <t>Consumption per 6 month interval</t>
  </si>
  <si>
    <t>If negative - projected stockout</t>
  </si>
  <si>
    <t>Additional Product Needed to meet consumption</t>
  </si>
  <si>
    <t>DTG 50</t>
  </si>
  <si>
    <t>January</t>
  </si>
  <si>
    <t>February</t>
  </si>
  <si>
    <t>March</t>
  </si>
  <si>
    <t>April</t>
  </si>
  <si>
    <t>August</t>
  </si>
  <si>
    <t>September</t>
  </si>
  <si>
    <t>October</t>
  </si>
  <si>
    <t>November</t>
  </si>
  <si>
    <t>December</t>
  </si>
  <si>
    <t>TRANSITION</t>
  </si>
  <si>
    <t>Monthly Forecast</t>
  </si>
  <si>
    <t>Annual Forecast</t>
  </si>
  <si>
    <t>Growth</t>
  </si>
  <si>
    <t>Attrition</t>
  </si>
  <si>
    <t>ab</t>
  </si>
  <si>
    <t>3a</t>
  </si>
  <si>
    <t>3a1</t>
  </si>
  <si>
    <t>3a2</t>
  </si>
  <si>
    <t>3b</t>
  </si>
  <si>
    <t>Tuberculosis</t>
  </si>
  <si>
    <t>3b1</t>
  </si>
  <si>
    <t>3b2</t>
  </si>
  <si>
    <t>Presents the projected numbers of patients using DTG triple FDCs by month,  sub-divided by each programme option.</t>
  </si>
  <si>
    <t>FORECAST TOOL</t>
  </si>
  <si>
    <t>FORECAST OUTPUT</t>
  </si>
  <si>
    <t>Growth in First Line Adult Patients</t>
  </si>
  <si>
    <t>Output represents estimated  consumption, in bottles.</t>
  </si>
  <si>
    <t>MOS2</t>
  </si>
  <si>
    <t>Months</t>
  </si>
  <si>
    <t>End</t>
  </si>
  <si>
    <t>Months before Transition to have Stock Available</t>
  </si>
  <si>
    <t>Months prior to transition to have SOH</t>
  </si>
  <si>
    <t>Number of Months to completion of transition to TLD</t>
  </si>
  <si>
    <t>Q1 CY 2018</t>
  </si>
  <si>
    <t>Q2 CY 2018</t>
  </si>
  <si>
    <t>Q3 CY 2018</t>
  </si>
  <si>
    <t>Q4 CY 2018</t>
  </si>
  <si>
    <t>Q1 CY 2019</t>
  </si>
  <si>
    <t>Q2 CY 2019</t>
  </si>
  <si>
    <t>Q3 CY 2019</t>
  </si>
  <si>
    <t>Q4 CY 2019</t>
  </si>
  <si>
    <t>Consumption</t>
  </si>
  <si>
    <t>Shipments (PEPFAR)</t>
  </si>
  <si>
    <t>F. All 1LTotal (TLE,LNZ, TLD)</t>
  </si>
  <si>
    <t>C. Growth TLD</t>
  </si>
  <si>
    <t>B. Existing TLD</t>
  </si>
  <si>
    <t>Planned Shipments</t>
  </si>
  <si>
    <t>Existing Shipments (PEPFAR)</t>
  </si>
  <si>
    <t>Existing Shipments (Global Fund)</t>
  </si>
  <si>
    <t>Shipments TBD</t>
  </si>
  <si>
    <t>TLD Inventory</t>
  </si>
  <si>
    <t>TLD Consumption</t>
  </si>
  <si>
    <t>Define the first year of the transition period.</t>
  </si>
  <si>
    <t>Initial Shipment Calculation</t>
  </si>
  <si>
    <t>Total number of adults to transition</t>
  </si>
  <si>
    <t>Ending Balance</t>
  </si>
  <si>
    <t>Existing Shipments (Government)</t>
  </si>
  <si>
    <t>1e</t>
  </si>
  <si>
    <t>B.</t>
  </si>
  <si>
    <t>g</t>
  </si>
  <si>
    <t>Answer Yes if Pregnant Women will transition to TLD. Answer No if Pregnant women will not transition to TLD. In this case, the patients will be maintained and/or placed on legacy regimens.</t>
  </si>
  <si>
    <t>Enter the minimum available months of stock desired for TLD.</t>
  </si>
  <si>
    <t>Enter the maximum available months of stock desired for TLD.</t>
  </si>
  <si>
    <t>Enter quantity of any planned shipments in they month they are desired. Based on the previous inputs in 1a, 2 (a and b), and TLD Supply Planning (a, b, and c), there will be suggested quantities in this field.</t>
  </si>
  <si>
    <t>Name of adult first line regimen</t>
  </si>
  <si>
    <t>Shipments (Global Fund)</t>
  </si>
  <si>
    <t>Shipments (Government)</t>
  </si>
  <si>
    <t>h</t>
  </si>
  <si>
    <t>1-10</t>
  </si>
  <si>
    <t>Enter the quantity of existing shipments funded by PEPFAR in the month that they are expected to be received.</t>
  </si>
  <si>
    <t>Enter the quantity of existing shipments funded by Global Fund in the month that they are expected to be received.</t>
  </si>
  <si>
    <t>Enter the quantity of existing shipments funded by Government in the month that they are expected to be received.</t>
  </si>
  <si>
    <t>TLD Regimen</t>
  </si>
  <si>
    <t>Regimen (2)</t>
  </si>
  <si>
    <t>Regimen (3)</t>
  </si>
  <si>
    <t>Regimen (4)</t>
  </si>
  <si>
    <t>Regimen (5)</t>
  </si>
  <si>
    <t>Regimen (6)</t>
  </si>
  <si>
    <t>Regimen (7)</t>
  </si>
  <si>
    <t>Regimen (8)</t>
  </si>
  <si>
    <t>Regimen (9)</t>
  </si>
  <si>
    <t>Regimen (10)</t>
  </si>
  <si>
    <t>Regimen (11)</t>
  </si>
  <si>
    <t>Regimen (12)</t>
  </si>
  <si>
    <t>TDF/3TC/EFV</t>
  </si>
  <si>
    <t>Number transitioning by regimen</t>
  </si>
  <si>
    <t>Number of patients</t>
  </si>
  <si>
    <t>On TLD</t>
  </si>
  <si>
    <t>IC</t>
  </si>
  <si>
    <t>Total TLD</t>
  </si>
  <si>
    <t>G11</t>
  </si>
  <si>
    <t>G17</t>
  </si>
  <si>
    <t>G18</t>
  </si>
  <si>
    <t>C56:AM56</t>
  </si>
  <si>
    <t>C57:AM57</t>
  </si>
  <si>
    <t>C58:AM58</t>
  </si>
  <si>
    <t>C61:AM61</t>
  </si>
  <si>
    <t>Item Reference</t>
  </si>
  <si>
    <t>Cell Reference</t>
  </si>
  <si>
    <t>Description</t>
  </si>
  <si>
    <t>The spreadsheet (Forecast Tool) allows for the identified options to be included or excluded from the projection of patients on triple FDC formulations of Dolutegravir and thus quantity of bottles.</t>
  </si>
  <si>
    <t>Name of adult first line formulation</t>
  </si>
  <si>
    <t>Inventory: 1st of month</t>
  </si>
  <si>
    <t>MOS (represented by ending balance)</t>
  </si>
  <si>
    <t>The figures for the "Current growth target in Y1, Y2 and Y3" should refer only to projected annual increases in adults initiating ART.</t>
  </si>
  <si>
    <t>For simplicity the assumption is made that monthly growth remains constant over each year</t>
  </si>
  <si>
    <t>TDF/3TC/DTG</t>
  </si>
  <si>
    <t>INTERACTIVE FORECAST TOOL FOR PROJECTING TRIPLE FIXED DOSE COMBINATION DOLUTEGRAVIR PATIENT NUMBERS</t>
  </si>
  <si>
    <t>LNZ</t>
  </si>
  <si>
    <t>D1. TLE Total</t>
  </si>
  <si>
    <t>D2. LNZ Total</t>
  </si>
  <si>
    <t>D1-Cmltv</t>
  </si>
  <si>
    <t>D2-Cmltv</t>
  </si>
  <si>
    <t>TLE</t>
  </si>
  <si>
    <t>TLE Cmltv</t>
  </si>
  <si>
    <t>LNZ Cmltv</t>
  </si>
  <si>
    <t>A.</t>
  </si>
  <si>
    <t>TLE Inventory</t>
  </si>
  <si>
    <t>TLE Consumption</t>
  </si>
  <si>
    <t>G12</t>
  </si>
  <si>
    <t>Enter the minimum available months of stock desired for TLE and LNZ</t>
  </si>
  <si>
    <t>Enter the maximum available months of stock desired for TLE and LNZ</t>
  </si>
  <si>
    <t>LNZ Inventory</t>
  </si>
  <si>
    <t>LNZ Consumption</t>
  </si>
  <si>
    <t>Non-TLD</t>
  </si>
  <si>
    <t>TLE Inventory at Transition Date</t>
  </si>
  <si>
    <t>LNZ Inventory at Transition Date</t>
  </si>
  <si>
    <t>TLE Planned Shipments</t>
  </si>
  <si>
    <t>Generate Planned Shipments?</t>
  </si>
  <si>
    <t xml:space="preserve">Month: </t>
  </si>
  <si>
    <t xml:space="preserve">Number of Months to Complete Transition: </t>
  </si>
  <si>
    <t>TLE and LNZ Inventory at Transition Date</t>
  </si>
  <si>
    <t>Enter information for all adult first line formulations (e.g. TDF/3TC 300/300mg, AZT/3TC 300/150mg, NVP 200mg, DTG 50mg)</t>
  </si>
  <si>
    <t>i</t>
  </si>
  <si>
    <t>j</t>
  </si>
  <si>
    <t>k</t>
  </si>
  <si>
    <t>l</t>
  </si>
  <si>
    <t>Year 2:</t>
  </si>
  <si>
    <t>Year 3:</t>
  </si>
  <si>
    <t>C44:AM44</t>
  </si>
  <si>
    <t>Enter the quantity of existing or possible TLD orders funded by PEPFAR in the month that they are expected to be received in-country.</t>
  </si>
  <si>
    <t>C45:AM45</t>
  </si>
  <si>
    <t>Enter the quantity of existing or possible TLD orders funded by the country's government in the month that they are expected to be received in-country.</t>
  </si>
  <si>
    <t>C46:AM46</t>
  </si>
  <si>
    <t>Enter the quantity of existing or possible TLD orders funded by Global Fund in the month that they are expected to be received in-country.</t>
  </si>
  <si>
    <t>Not User Input</t>
  </si>
  <si>
    <t>Initial shipment calculation is the amount needed on hand to start the transition. If there are possible shipments entered, then it represents the outstanding amount needed to achieve the transition start inventory.</t>
  </si>
  <si>
    <t>An automatically generated figure that denotes the quantity needed to replenish stock during the transition.</t>
  </si>
  <si>
    <t>`</t>
  </si>
  <si>
    <t>Data Entry Instructions</t>
  </si>
  <si>
    <t>Spreadsheet 1:  "1_Forecast Tool"</t>
  </si>
  <si>
    <t xml:space="preserve">This spreadsheet will allow countries to enter their transition plan assumptions, including number of patients transitioning to TLD and the TLD transition time period, to set the stage for the TLD supply plan; and the quantity of TLD that countries will need to order.  </t>
  </si>
  <si>
    <t xml:space="preserve">The output graphs and tables (charts 1 and 2, and table 1) within this spreadsheet will note the number of patients on TLD versus the number of patients not on TLD during the transition period; TLD patient profile (number of patients transitioning from legacy ARVs versus new patients initiating on TLD); and the number of patients transitioning on to TLD at six-month intervals. </t>
  </si>
  <si>
    <t>Enter the first year of the transition period.</t>
  </si>
  <si>
    <t>Enter the first month of the transition period.</t>
  </si>
  <si>
    <t>Enter the number of months for which the transition to TLD will take place (e.g. 12 for 1 year, 24 for 2 years).</t>
  </si>
  <si>
    <t>To integrate additional complexity into the model, please consult with PEPFAR-Washington.</t>
  </si>
  <si>
    <t>Spreadsheet 2:  "2_Forecast Output"</t>
  </si>
  <si>
    <t>Spreadsheet 3:  "3_TLD Inventory + Plan"</t>
  </si>
  <si>
    <t>Based on the data and assumptions entered in spreadsheet 1, " 1_Forecast Tool", along with additional information that the countries will fill-in (expected dates of TLD orders arriving in-country, which donor or government is funding the orders, quantities of orders, and min-max levels for TLD),</t>
  </si>
  <si>
    <t xml:space="preserve">a supply plan will be developed to inform PEPFAR regarding the countries TLD demand.  The output graph in the spreadsheet 3, will note TLD stock-on-hand (and months of stock) per the calculated consumption, and projected TLD orders.  This may help a country plan future TLD orders and demand. </t>
  </si>
  <si>
    <t xml:space="preserve">Further, row 50 will automatically calculate months of stock-on-hand, based on the orders entered in the table, and auto-calculated consumption rate (based on the consumption rate trend noted in spreadsheet 2).   </t>
  </si>
  <si>
    <t xml:space="preserve">If the months of stock are within the min/max level entered in this spreadsheet, the cells in row 50 will remain green.  If the months of stock are below minimum, the cells in row 50 will become red, indicating when a future order for TLD may need to be planned. </t>
  </si>
  <si>
    <t>G14</t>
  </si>
  <si>
    <t>Enter the minimum stock-level for TLD in months of stock, that will be used for managing TLD stock-levels at the national-level.</t>
  </si>
  <si>
    <t>G15</t>
  </si>
  <si>
    <t>Enter the maximum stock-level for TLD in months of stock, that will be used for managing TLD stock-levels at the national-level.</t>
  </si>
  <si>
    <t xml:space="preserve">The black cell in row 48, denotes the initial calculation for the amount of TLD needed on hand to start the transition. If TLD shipments completed by donors are entered in the rows 44, 45, and/or 46, before the transition date, then the black cell represents the outstanding amount needed to reach adequate inventory before transition.  If the black cell does not appear, than initial shipments to country (before the transition date) are deemed to be at an adequate level. </t>
  </si>
  <si>
    <t xml:space="preserve">This spreadsheet should help countries note how the TLD transition will affect stock-levels and future orders of "legacy" or current adult 1st line ARVs in country.   The tables will help clarify any "draw-downs" or reductions in stock demand for legacy ARVs,  before, after, and during the TLD transition. </t>
  </si>
  <si>
    <t>* Projected consumption rate of the ARV formulation</t>
  </si>
  <si>
    <t xml:space="preserve">* Projected future orders </t>
  </si>
  <si>
    <t xml:space="preserve">* Projected stock-on-hand and months of stock </t>
  </si>
  <si>
    <t xml:space="preserve">Please note countries should fill in this table based on the modeling or other calculations completed in-country during TLD supply plan discussions.  This spreadsheet does not auto-calculate. </t>
  </si>
  <si>
    <t>For items 1 to 10, enter the names of all adult 1L formulations (e.g. TDF/3TC 300/300mg, AZT/3TC 300/150mg, NVP 200mg, DTG 50mg) currently in-use in-country. Add more tables as necessary</t>
  </si>
  <si>
    <t>Enter the projected monthly inventory, starting with January, 2018.</t>
  </si>
  <si>
    <t>Enter the projected monthly consumption of the legacy ARV, starting with January, 2018</t>
  </si>
  <si>
    <t>Enter the quantity of existing shipments for the legacy ARV  funded by PEPFAR in the month that they are expected to be received.</t>
  </si>
  <si>
    <t>Enter the quantity of existing shipments for the legacy ARV  funded by Global Fund in the month that they are expected to be received.</t>
  </si>
  <si>
    <t>Enter the quantity of existing shipments for the legacy ARV  funded by the country government in the month that they are expected to be received.</t>
  </si>
  <si>
    <t>Enter the quantity of exisiting or possible shipments that are planned but do not have donor designation yet. Enter this information in the month they are desired to be received</t>
  </si>
  <si>
    <t>Enter the ending balance for the legacy ARV at the end of the month (this should inform the projected monthly inventory at the beginning of the next month, or number "a" in the table.)</t>
  </si>
  <si>
    <t xml:space="preserve">Note the months of stock for each month (If possible please note how this was calculated.  </t>
  </si>
  <si>
    <t xml:space="preserve">Presents the projected numbers of patients using DTG triple FDC (TLD), and other legacy regimens by month. </t>
  </si>
  <si>
    <t>Presents the projected stock of TLD in country by Month</t>
  </si>
  <si>
    <t>Presents the projected numbers of patients using DTG triple FDCs at the end of each 6-month period,  sub-divided by each programme option. Presents the data in Chart #2 in stacked bar chart format.</t>
  </si>
  <si>
    <t>Spreadsheet 4:  "4_TLE LNZ Inventory"</t>
  </si>
  <si>
    <t>Spreadsheet 5:  "5_Projected Supply Plan"</t>
  </si>
  <si>
    <t>a supply plan will be developed to inform PEPFAR regarding the countries TLE and LNZ demand, where applicable.  The output will note TLE and/or LNZ stock-on-hand (and months of stock) per the calculated consumption, and projected TLE and/or LNZ orders.  This may help a country plan future TLE and/or LNZ inventory.</t>
  </si>
  <si>
    <t xml:space="preserve">Further, row 32 and 45 will automatically calculate months of stock-on-hand, based on the orders entered in the table, and auto-calculated consumption rate (based on the consumption rate trend noted in spreadsheet 2).   </t>
  </si>
  <si>
    <t xml:space="preserve">If the months of stock are within the min/max level entered in this spreadsheet, the cells in row 50 will remain green.  If the months of stock are below minimum, the cells in row 32 and 45 will become red, indicating when a future order for TLE and/or LNZ may need to be planned. </t>
  </si>
  <si>
    <t>#4</t>
  </si>
  <si>
    <t>#5</t>
  </si>
  <si>
    <t>Presents the projected stock of TLE in country by Month</t>
  </si>
  <si>
    <t>Presents the projected stock of LNZ in country by Month</t>
  </si>
  <si>
    <t>G13</t>
  </si>
  <si>
    <t>Proportion of new patients initiated on TLD when transition begins</t>
  </si>
  <si>
    <t xml:space="preserve">Based on the following assumption about the country's plans for the adoption of Tenofovir/Lamivudine/Dolutegravir 300/300/50mg fixed dose formulation </t>
  </si>
  <si>
    <t>Numbers of adult first line ART patients prescribed TLD</t>
  </si>
  <si>
    <t>Numbers of adult first line ART patients prescribed LNZ</t>
  </si>
  <si>
    <t>Projected proportion of adult first line ART patients initating treatment on TLD</t>
  </si>
  <si>
    <t>Projected proportion of adult first line ART patients initating treatment on TLE or TEE</t>
  </si>
  <si>
    <t>Projected proportion of adult first line ART patients initating treatment on LNZ</t>
  </si>
  <si>
    <t>Year of planned introduction of TLD</t>
  </si>
  <si>
    <t>Month of planned introduction of TLD</t>
  </si>
  <si>
    <t>Number of months over which existing adult first line ART patients would be transitioned to TLD</t>
  </si>
  <si>
    <t>3c</t>
  </si>
  <si>
    <t>TLE/TEE</t>
  </si>
  <si>
    <t>the quantities that would be consumed by patients, the quantity that should be procured and in the in-country distribution system prior to implementation of the transition and future shipment quantities to maintain adequate stocks</t>
  </si>
  <si>
    <t>the quantities that would be consumed by patients who remain on current regimens and future shipment quantities to maintain adequate stocks</t>
  </si>
  <si>
    <t>the quantities that would be consumed by patients who remain on this regimen and future shipment quantities to maintain adequate stocks</t>
  </si>
  <si>
    <t>an estimate of how many months of supply of TLE, TEE and LNZ would be in stock at the beginning of the transition, in order to assess the risk of the program holding excess stocks which expire.</t>
  </si>
  <si>
    <t>The outputs are:</t>
  </si>
  <si>
    <t>Month by month forecast of consumption</t>
  </si>
  <si>
    <t>Advance procurement quantity to initate the transition</t>
  </si>
  <si>
    <t>Subsequent planned shipments that maintain appropriate inventory</t>
  </si>
  <si>
    <t>Projected stock on hand and how many months this would last, as of the month of transition initiation</t>
  </si>
  <si>
    <t>Subsequent planned shipments that maintain approriate inventory for those patients who do not transition to TLD</t>
  </si>
  <si>
    <t>This tool is not a replacement for a systematic revision of the current quantification of ARVs that forecasts the increase in the number of ART patients prescribed TLD and the decline in patients prescribed TEE, TLE or LNZ, and the development of an updated supply plan for these formulations.</t>
  </si>
  <si>
    <t xml:space="preserve">This tool aims to provide a solid indication of: </t>
  </si>
  <si>
    <t>OVERVIEW</t>
  </si>
  <si>
    <r>
      <t>Step 1: Enter data as described below.</t>
    </r>
    <r>
      <rPr>
        <sz val="18"/>
        <color indexed="8"/>
        <rFont val="Gill Sans MT"/>
        <family val="2"/>
      </rPr>
      <t xml:space="preserve"> (Leave cell G20 as "No".)</t>
    </r>
  </si>
  <si>
    <t>Step 2: Review result and assess whether stock levels of TLE and LNZ are likely to expire before consumption</t>
  </si>
  <si>
    <t>Or, whether additional shipments are required to provide stock to transition and/or into the future.</t>
  </si>
  <si>
    <r>
      <rPr>
        <b/>
        <sz val="11"/>
        <color indexed="17"/>
        <rFont val="Gill Sans MT"/>
        <family val="2"/>
      </rPr>
      <t>Green</t>
    </r>
    <r>
      <rPr>
        <sz val="11"/>
        <color indexed="8"/>
        <rFont val="Gill Sans MT"/>
        <family val="2"/>
      </rPr>
      <t xml:space="preserve"> cells in row 36 indicate that projected stock at end of month is between minimum and maximum levels</t>
    </r>
  </si>
  <si>
    <r>
      <rPr>
        <b/>
        <sz val="11"/>
        <color indexed="10"/>
        <rFont val="Gill Sans MT"/>
        <family val="2"/>
      </rPr>
      <t>Red</t>
    </r>
    <r>
      <rPr>
        <sz val="11"/>
        <color indexed="8"/>
        <rFont val="Gill Sans MT"/>
        <family val="2"/>
      </rPr>
      <t xml:space="preserve"> cells in row 36 indicate stock at end of month is outside of replenishment strategy</t>
    </r>
  </si>
  <si>
    <r>
      <rPr>
        <b/>
        <sz val="11"/>
        <color indexed="17"/>
        <rFont val="Gill Sans MT"/>
        <family val="2"/>
      </rPr>
      <t>Green</t>
    </r>
    <r>
      <rPr>
        <sz val="11"/>
        <color indexed="8"/>
        <rFont val="Gill Sans MT"/>
        <family val="2"/>
      </rPr>
      <t xml:space="preserve"> cells in row 50 indicate that projected stock at end of month is between minimum and maximum levels</t>
    </r>
  </si>
  <si>
    <r>
      <rPr>
        <b/>
        <sz val="11"/>
        <color indexed="10"/>
        <rFont val="Gill Sans MT"/>
        <family val="2"/>
      </rPr>
      <t>Red</t>
    </r>
    <r>
      <rPr>
        <sz val="11"/>
        <color indexed="8"/>
        <rFont val="Gill Sans MT"/>
        <family val="2"/>
      </rPr>
      <t xml:space="preserve"> cells in row 50 indicate stock at end of month is outside of replenishment strategy</t>
    </r>
  </si>
  <si>
    <t>2g</t>
  </si>
  <si>
    <t>2h</t>
  </si>
  <si>
    <t>2i</t>
  </si>
  <si>
    <t>2j</t>
  </si>
  <si>
    <t>2k</t>
  </si>
  <si>
    <t>2l</t>
  </si>
  <si>
    <t>H19</t>
  </si>
  <si>
    <t>D20:D30</t>
  </si>
  <si>
    <t>F36</t>
  </si>
  <si>
    <t>C31:AM31
C45:AM45</t>
  </si>
  <si>
    <t>C32:AM32
C46:AM46</t>
  </si>
  <si>
    <t>C33:AM33
C47:AM47</t>
  </si>
  <si>
    <t>Step 3: If additional shipments are needed select "Yes" in cell G20 to auto-populate rows 35 and 49 with planned shipments.</t>
  </si>
  <si>
    <t>DTG50</t>
  </si>
  <si>
    <t>The user may add multiple regimens from which patients will transition to Tenofovir/Lamivudine/Dolutegravir (section 1b sheet 1_Forecast Tool)</t>
  </si>
  <si>
    <t>Entering a % less than 100% in cells K20:K30 implies that after transition a proportion of patients will remain on that regimen.</t>
  </si>
  <si>
    <t>Cell J34 displays the percentage of existing patients in the aggregate that will transition according to the individual regimen proportions.</t>
  </si>
  <si>
    <t>Section 1</t>
  </si>
  <si>
    <t>Section 2</t>
  </si>
  <si>
    <t>Section 3</t>
  </si>
  <si>
    <t>A</t>
  </si>
  <si>
    <t>1_Forecast Tool</t>
  </si>
  <si>
    <t>Enter the minimum months of stock desired for TLE and LNZ</t>
  </si>
  <si>
    <t>Transition plan</t>
  </si>
  <si>
    <t>Start Year</t>
  </si>
  <si>
    <t>Start month</t>
  </si>
  <si>
    <t>Period</t>
  </si>
  <si>
    <t>Est. stock 1/1/2018</t>
  </si>
  <si>
    <t>Minimum stock</t>
  </si>
  <si>
    <t>Maximum stock</t>
  </si>
  <si>
    <t>Interpretation:</t>
  </si>
  <si>
    <t>Estimated stock at 1/1/2018 is sufficient to meet projected needs to transition start.</t>
  </si>
  <si>
    <t>By end of transition (August) stock of TLE estimated to be 720,000 bottles, equivalent to 18 months of supply.</t>
  </si>
  <si>
    <t>Postponing the transistion start to August enables the TLE stock to be almost depleted by the end of the transition period.  Though a new shipment is required in the period June-August to provide for the patients remaining on TLE.</t>
  </si>
  <si>
    <t>Data inputs</t>
  </si>
  <si>
    <t>ILLUSTRATION 2</t>
  </si>
  <si>
    <t>*These 3 percentages will not necessarily add up to 100%, see Section 2, Caveats &amp; Limitations for explanation</t>
  </si>
  <si>
    <t>Forecasted DTG50 for transitioning TB patients only</t>
  </si>
  <si>
    <t>TLE, TEE, and LNZ</t>
  </si>
  <si>
    <t>Row 31 &amp; 45</t>
  </si>
  <si>
    <t>Row 32 &amp; 46</t>
  </si>
  <si>
    <t>This tool does not forecast consumption or plan shipments for formulations other than the triple fixed dose formulations TLD, TLE and LNZ, and the single DTG, because most patients transitioning are currently likely to be on TLE and LNZ.  However patients on other regimens, for example ABC/3TC/EFV, that are transitioning in whole or part, will have their TLD requirements estimated.</t>
  </si>
  <si>
    <t>Months of stock on hand based on the forecasted consumption and shipments. The initial spike of stock represents building inventory to account for subsequent scale-up of consumption during the transition</t>
  </si>
  <si>
    <t>By the end of the 3 month transition period (May, June and July) stocks are around 29 months of supply for the non-transitioning TLE patients.</t>
  </si>
  <si>
    <t>ILLUSTRATION 1: Effect of postponing transition start date on "legacy" formulation stocks.</t>
  </si>
  <si>
    <t>AZT/3TC/NVP</t>
  </si>
  <si>
    <t>Row 33 &amp; 47</t>
  </si>
  <si>
    <t>H20:H30</t>
  </si>
  <si>
    <t>K20:K30</t>
  </si>
  <si>
    <t>Proportion of new patients initiated on TLE when transition begins</t>
  </si>
  <si>
    <t>Proportion of new patients initiated on LNZ when transition begins</t>
  </si>
  <si>
    <t>Proportion of new patients initiated on TLE before transition</t>
  </si>
  <si>
    <t>Proportion of new patients initiated on LNZ before transition</t>
  </si>
  <si>
    <t>F43</t>
  </si>
  <si>
    <t>F39</t>
  </si>
  <si>
    <t>H65</t>
  </si>
  <si>
    <t>H66</t>
  </si>
  <si>
    <t>H69</t>
  </si>
  <si>
    <t>H70</t>
  </si>
  <si>
    <t xml:space="preserve">Proportion of new patients initiated on TLD </t>
  </si>
  <si>
    <t xml:space="preserve">Proportion of new patients initiated on TLE </t>
  </si>
  <si>
    <t xml:space="preserve">Proportion of new patients initiated on LNZ </t>
  </si>
  <si>
    <t>Table 1: Cumulative Number of Patients on TLD by Status</t>
  </si>
  <si>
    <t>On TLD Prior to Transition</t>
  </si>
  <si>
    <t>From Existing Patient Pool</t>
  </si>
  <si>
    <t>Growth in new patients on TLD</t>
  </si>
  <si>
    <t>Year 1</t>
  </si>
  <si>
    <t>Year 2</t>
  </si>
  <si>
    <t>Year 3</t>
  </si>
  <si>
    <t>The monthly number of new adult ART patients is assumed to be 1/12th of the annual figure entered (cells F39, L46 and L52 sheet 1_Forecast Tool).</t>
  </si>
  <si>
    <t>Percentage to transition</t>
  </si>
  <si>
    <t>Enter percentage of new patients initiating on LNZ in the months prior to the start of the transition.</t>
  </si>
  <si>
    <t>Additional Model Complexities for Transitioning Patients</t>
  </si>
  <si>
    <t>Will patients with tuberculosis transition to TLD?</t>
  </si>
  <si>
    <t>Note also that growth post transition month is unlikely to be 100% TLD, especially if new patients include pregnant women and those co-infection with TB should these categories of patients not be eligible for TLD.</t>
  </si>
  <si>
    <t>Additional Model Complexities for Transitioning Patients.</t>
  </si>
  <si>
    <t>If patients co-infected with TB will transition to TLD, the tool forecasts the quantities of Dolutegravir 50mg tablets needed to augment the TLD triple formulation.</t>
  </si>
  <si>
    <t>Existing Adult Patients</t>
  </si>
  <si>
    <t>Total Number of adults on ARVs</t>
  </si>
  <si>
    <t>% of adults transitioning</t>
  </si>
  <si>
    <t>Effective % of adults transitioning</t>
  </si>
  <si>
    <t>Enter annual percentage for attrition of adult patients (lost to follow-up, deceased, stopped treatment).</t>
  </si>
  <si>
    <t>What percentage of adult patients will be pregnant in a given year?</t>
  </si>
  <si>
    <t>What percentage of adult patients will be co-infected with tuberculosis in a given year?</t>
  </si>
  <si>
    <t>Answer Yes if patients with tuberculosis will transition to TLD. Answer No if patients with Tuberculosis will not transition to TLD. In this case, the patients will be maintained and/or placed on legacy regimens.</t>
  </si>
  <si>
    <t>This tool enables the user to forecast the likely demand for TLD and other formulations on the basis of considered plans by Ministries of Health to adopt TLD for adult ART patients.</t>
  </si>
  <si>
    <t>Numbers of adult ART patients prescribed other regimens</t>
  </si>
  <si>
    <t>B</t>
  </si>
  <si>
    <t>3_TLD Inventory + Plan and 4_TLE LNZ Inventory</t>
  </si>
  <si>
    <t>Please read to gain an understanding of the extent of the functionality of this tool.</t>
  </si>
  <si>
    <t>EFV 600mg</t>
  </si>
  <si>
    <t>ABC/3TC</t>
  </si>
  <si>
    <t>DOLUTEGRAVIR</t>
  </si>
  <si>
    <t>Country Name</t>
  </si>
  <si>
    <t>ac</t>
  </si>
  <si>
    <t>ad</t>
  </si>
  <si>
    <t>Enter the current month.</t>
  </si>
  <si>
    <t>Enter the current year.</t>
  </si>
  <si>
    <t>ae</t>
  </si>
  <si>
    <t xml:space="preserve">Define the first month of patient transition. </t>
  </si>
  <si>
    <t>Define the first year of the evaluation period.</t>
  </si>
  <si>
    <t>Already on TLD</t>
  </si>
  <si>
    <t>Start Existing</t>
  </si>
  <si>
    <t>Start New</t>
  </si>
  <si>
    <t>Define the year patients begin transitioning.</t>
  </si>
  <si>
    <t xml:space="preserve">Growth in Adult 1st Line Patients. Fill in dates above for instructions to display. </t>
  </si>
  <si>
    <t>TLD Transition Time Period. Must be same or later than model start date.</t>
  </si>
  <si>
    <t xml:space="preserve">Model Start Date. Enter the date for the tool to begin modeling. May be current date. </t>
  </si>
  <si>
    <t>In K7</t>
  </si>
  <si>
    <t>In K8</t>
  </si>
  <si>
    <t>In K9</t>
  </si>
  <si>
    <t xml:space="preserve">Based on the data entered in spreadsheet 1, "1_Foreacast Tool," spreadsheet 2 will provide a trend of the TLD, TLE, LNZ, and DTG50 consumption rate, from the start of model for three years out.  The spreadsheet also notes the annual consumption level for TLD, TLE, LNZ, and DTG50.   </t>
  </si>
  <si>
    <t>Enter the actual/estimated stock on hand for LNZ as of model start date.</t>
  </si>
  <si>
    <t>Enter the actual/estimated stock on hand for TLE as of model start date.</t>
  </si>
  <si>
    <t>The annual attrition rate entered is applied to the number of patients on treatment as of model start date on a monthly basis.  Attrition is not applied to new patients initiating before or after the transition month.</t>
  </si>
  <si>
    <t>Section 4</t>
  </si>
  <si>
    <t>Limitations of the Tool</t>
  </si>
  <si>
    <t xml:space="preserve">After scoping the transition ; GHSC-PSM recommends that countries model the transition in Quantimed; and plan and monitor shipments formally in Pipeline.  TLD Transition Monitoring (namely monitoring inventory as well as forecasted vs. actual consumption; and adjusting future forecasts and procurements as a result of this analysis) should be conducted in Pipeline. </t>
  </si>
  <si>
    <t xml:space="preserve">It should be noted that modeling the transition in separate tools may result in slightly different results for both product consumption and inventory, based on distinct data definitions and modeling properties. </t>
  </si>
  <si>
    <t>The tool requires an estimate of the stock on hand of TLD, TLE and LNZ as of the model start date.  Depending on whether the model start date is projected into the future or is the current date ;  it should be recognized that the preciseness of the estimate will affect the projected stock in the future caluclated by the tool and thus the projected shipments required to provide adequate inventory.</t>
  </si>
  <si>
    <t xml:space="preserve">Enter ANNUAL target for new patients in the third year of the model period. </t>
  </si>
  <si>
    <t>Enter ANNUAL target for new patients in the second year of the model period.</t>
  </si>
  <si>
    <t>Enter ANNUAL target for new patients in the first year of the model period.</t>
  </si>
  <si>
    <t>F44</t>
  </si>
  <si>
    <t>F45</t>
  </si>
  <si>
    <t>F46</t>
  </si>
  <si>
    <t>F50</t>
  </si>
  <si>
    <t>F51</t>
  </si>
  <si>
    <t>F52</t>
  </si>
  <si>
    <t>F53</t>
  </si>
  <si>
    <t>In E7 Enter the model start date year. Model start date may be the current date, a future date, or the date most recent information is available regarding patient regimen allocation, inventory, etc.</t>
  </si>
  <si>
    <t>In E8 Enter the model start date month. Model start date may be the current date, a future date, or the date most recent information is available regarding patient regimen allocation, inventory, etc.</t>
  </si>
  <si>
    <t xml:space="preserve">Enter number of adults on TLD already. This may be patients that took part in a test study, for example. If your transition has started, this may be patients already initiated. </t>
  </si>
  <si>
    <r>
      <t xml:space="preserve">Enter the names of all adult regimens as the model start date.   </t>
    </r>
    <r>
      <rPr>
        <i/>
        <u val="single"/>
        <sz val="11"/>
        <color indexed="8"/>
        <rFont val="Gill Sans MT"/>
        <family val="2"/>
      </rPr>
      <t>* Please note the template already includes TLE and LNZ, in row 20-21.</t>
    </r>
  </si>
  <si>
    <t>Enter estimated number of adults on each regimen as of the model start date.  Base the number on the latest reports of the regimen breakdown of existing adult patients.</t>
  </si>
  <si>
    <t xml:space="preserve">Enter the estimated or actual stock on hand for TLD as of model start date. This may include procurements already received ; prior to the model start date. </t>
  </si>
  <si>
    <t>Working with partners in-country and the supply chain agencies in the government, please note expected stock of the various Adult ARV formulations.  Please also provide data concerning:</t>
  </si>
  <si>
    <t>Projected numbers of adult first line ART patients initiating treatment in future three years from model start date</t>
  </si>
  <si>
    <t xml:space="preserve">This tool is intended to serve as a standardized asset in modeling TLD transition. We advise that its usage be complimented by our recommended tools for procurement planning and transition monitoring, as well as a quantification. </t>
  </si>
  <si>
    <t>L42</t>
  </si>
  <si>
    <t>L47</t>
  </si>
  <si>
    <t>L43</t>
  </si>
  <si>
    <t xml:space="preserve">Enter percentage of new patients initiating on DTG triple FDC regimens when the transition begins. </t>
  </si>
  <si>
    <r>
      <t xml:space="preserve">Enter percentage of new patients initiating on DTG triple FDC regimens in the second year of the model period after transition. </t>
    </r>
    <r>
      <rPr>
        <i/>
        <u val="single"/>
        <sz val="11"/>
        <rFont val="Gill Sans MT"/>
        <family val="2"/>
      </rPr>
      <t>* Please note this percentage only applies to after the transition has been completed. For percentage of patients initiating on TLD during transition, use 2d (Cell L47) and enter 0 here.</t>
    </r>
  </si>
  <si>
    <r>
      <t xml:space="preserve">Enter percentage of new patients initiating on LNZ in the second year of the model period. </t>
    </r>
    <r>
      <rPr>
        <i/>
        <u val="single"/>
        <sz val="11"/>
        <rFont val="Gill Sans MT"/>
        <family val="2"/>
      </rPr>
      <t>*  If the transitoin starts in Year 1, please enter the post-transition breakdown. If the transition begins in Year 2, please enter this as the pre-transition breakdown</t>
    </r>
  </si>
  <si>
    <r>
      <t xml:space="preserve">Enter percentage of new patients initiating on TLE in the second year of the model period. </t>
    </r>
    <r>
      <rPr>
        <i/>
        <u val="single"/>
        <sz val="11"/>
        <rFont val="Gill Sans MT"/>
        <family val="2"/>
      </rPr>
      <t>* If the transition starts in Year 1, please enter the post-transition breakdown. If the transition begins in Year 2, please enter this as the pre-transition breakdown</t>
    </r>
  </si>
  <si>
    <t>In the months prior to the start month of the transition, new adult patients are allocated to the TLE and LNZ regimens according to the percentages in cells F40 and F41.  This tool is only forecasting for TLE and LNZ, the most commonly prescribed current formulations, and new patients that may intitiate on other regimens are not included in the calculations.  Therefore these percentages for TLE and LNZ do not necessarily sum to 100% (of new patients intiating pre-transition month).</t>
  </si>
  <si>
    <t>From the start month of transition new patients are allocated to TLD (according to the percentage in L48) and if less than 100% are initiating on TLD, then TLE and LNZ may account for all or some of the remainder according to the percentages entered in cells L48 and L49.  If a small proportion of new patients are intiated on regimens other than TLD, TLE and LNZ the percentages for these three regimens will not sum to 100%.  The "missing" proportion of patients intiating on other regimens does not affect the forecast of the quantities of the three triple fixed dose formulations that this tool is focusing on.</t>
  </si>
  <si>
    <t xml:space="preserve">Enter percentage of new patients initiating on TLE in the months prior to the start of the transition. </t>
  </si>
  <si>
    <t xml:space="preserve">Enter the proportion of the patient population on each regimen that will transition to TLD. This percentage should be inclusive of factors such as women of reproductive age, pregnant women, etc. </t>
  </si>
  <si>
    <t xml:space="preserve">• Lastly, this updated version of this tool provides increased versatility in modeling transitions based on data for the current date or a defined start date ; rather than January of the transition year. However, we'd note that start date flexibility results in some slight rounding for future values, particularly in out years 2 - 3. As such; we encourage programs to use this tool in conjunction with more rigorous tools to produce the strongest plan. </t>
  </si>
  <si>
    <t>This means that the proportion of patients on legacy regimens projected to transition (cells K20:30) will be reduced by the proportion of TB co-infected and pregnant patients. This effective transition proportion is displayed in cell J35.</t>
  </si>
  <si>
    <t>If patients co-infected with TB or pregnant patients are not eligible to transition the percentages of existing patients in these groups (cell  H62,64) will remain on current regimens.</t>
  </si>
  <si>
    <t>Accounting for TB (H64) and pregnant (H62) patients</t>
  </si>
  <si>
    <t>Assuming all  TB patients/Pregnant patients eligible</t>
  </si>
  <si>
    <t>Please consult PSM if your transition plan necessitates additional modeling. If the answer to the following is "No" ; then the requisite percentages will be subtracted from the % of adults transitioning to develop a "% Effective" adults transitioning forecast.</t>
  </si>
  <si>
    <t xml:space="preserve">The asssumption in this tool is that the "percentage transitioning" from a particular regimen (cells I20:I30 sheet 1_Forecast Tool) reflects consideration of the target or expected proportion that would switch to TLD, irrespective of whether the patients are pregnant women or co-infected with TB.  Should these patient groups be deemed ineligble for TLD then the tool reduces the proportion transitioning with reference to the percentage of patients that are pregnant women and/or co-infected with TB (cells H58 and H62 sheet 1_Forecast Tool). If the answer to these questions is "yes"; then no adjustments are made to the forecast. </t>
  </si>
  <si>
    <t>If patients co-infected with tuberculosis/pregnant women will NOT transition, the effective proportion transitioning is displayed in cell J35.</t>
  </si>
  <si>
    <t>Please explain plan by regimen.</t>
  </si>
  <si>
    <t xml:space="preserve"> "Additional Model Complexity" is intended for possible small adjustments to a forecast model. If programs are considering excluding from a transition, for example, "patients that may become pregnant"; this percentage and consideration should be integrated into the overall model, in Section 1 above, via "percentage to transition".</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</si>
</sst>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0.0"/>
    <numFmt numFmtId="166" formatCode="_(* #,##0.0_);_(* \(#,##0.0\);_(* &quot;-&quot;??_);_(@_)"/>
    <numFmt numFmtId="167" formatCode="[$-409]mmm\-yy;@"/>
    <numFmt numFmtId="168" formatCode="0;;;@"/>
    <numFmt numFmtId="169" formatCode="[$-409]dddd\,\ mmmm\ d\,\ yyyy"/>
    <numFmt numFmtId="170" formatCode="[$-409]h:mm:ss\ AM/PM"/>
    <numFmt numFmtId="171" formatCode="[$-409]dddd\,\ mmmm\ dd\,\ yyyy"/>
  </numFmts>
  <fonts count="142">
    <font>
      <sz val="11"/>
      <color theme="1"/>
      <name val="Calibri"/>
      <family val="2"/>
    </font>
    <font>
      <sz val="11"/>
      <color indexed="8"/>
      <name val="Calibri"/>
      <family val="2"/>
    </font>
    <font>
      <sz val="18"/>
      <color indexed="8"/>
      <name val="Gill Sans MT"/>
      <family val="2"/>
    </font>
    <font>
      <sz val="11"/>
      <color indexed="8"/>
      <name val="Gill Sans MT"/>
      <family val="2"/>
    </font>
    <font>
      <b/>
      <sz val="11"/>
      <color indexed="8"/>
      <name val="Gill Sans MT"/>
      <family val="2"/>
    </font>
    <font>
      <b/>
      <sz val="11"/>
      <name val="Gill Sans MT"/>
      <family val="2"/>
    </font>
    <font>
      <sz val="11"/>
      <name val="Gill Sans MT"/>
      <family val="2"/>
    </font>
    <font>
      <i/>
      <sz val="11"/>
      <name val="Gill Sans MT"/>
      <family val="2"/>
    </font>
    <font>
      <sz val="10"/>
      <name val="Gill Sans MT"/>
      <family val="2"/>
    </font>
    <font>
      <i/>
      <u val="single"/>
      <sz val="11"/>
      <color indexed="8"/>
      <name val="Gill Sans MT"/>
      <family val="2"/>
    </font>
    <font>
      <b/>
      <sz val="18"/>
      <name val="Gill Sans MT"/>
      <family val="2"/>
    </font>
    <font>
      <b/>
      <sz val="11"/>
      <color indexed="17"/>
      <name val="Gill Sans MT"/>
      <family val="2"/>
    </font>
    <font>
      <b/>
      <sz val="11"/>
      <color indexed="10"/>
      <name val="Gill Sans MT"/>
      <family val="2"/>
    </font>
    <font>
      <b/>
      <sz val="9"/>
      <name val="Tahoma"/>
      <family val="2"/>
    </font>
    <font>
      <sz val="9"/>
      <name val="Tahoma"/>
      <family val="2"/>
    </font>
    <font>
      <sz val="14"/>
      <color indexed="8"/>
      <name val="Gill Sans MT"/>
      <family val="2"/>
    </font>
    <font>
      <i/>
      <u val="single"/>
      <sz val="11"/>
      <name val="Gill Sans MT"/>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6"/>
      <color indexed="8"/>
      <name val="Gill Sans MT"/>
      <family val="2"/>
    </font>
    <font>
      <sz val="11"/>
      <color indexed="9"/>
      <name val="Gill Sans MT"/>
      <family val="2"/>
    </font>
    <font>
      <sz val="11"/>
      <color indexed="10"/>
      <name val="Gill Sans MT"/>
      <family val="2"/>
    </font>
    <font>
      <b/>
      <sz val="12"/>
      <color indexed="8"/>
      <name val="Gill Sans MT"/>
      <family val="2"/>
    </font>
    <font>
      <sz val="22"/>
      <color indexed="60"/>
      <name val="Gill Sans MT"/>
      <family val="2"/>
    </font>
    <font>
      <b/>
      <sz val="18"/>
      <color indexed="8"/>
      <name val="Gill Sans MT"/>
      <family val="2"/>
    </font>
    <font>
      <b/>
      <sz val="18"/>
      <color indexed="56"/>
      <name val="Gill Sans MT"/>
      <family val="2"/>
    </font>
    <font>
      <b/>
      <sz val="22"/>
      <color indexed="56"/>
      <name val="Gill Sans MT"/>
      <family val="2"/>
    </font>
    <font>
      <sz val="14"/>
      <color indexed="9"/>
      <name val="Gill Sans MT"/>
      <family val="2"/>
    </font>
    <font>
      <i/>
      <sz val="11"/>
      <color indexed="8"/>
      <name val="Gill Sans MT"/>
      <family val="2"/>
    </font>
    <font>
      <sz val="11"/>
      <color indexed="63"/>
      <name val="Gill Sans MT"/>
      <family val="2"/>
    </font>
    <font>
      <i/>
      <sz val="11"/>
      <color indexed="63"/>
      <name val="Gill Sans MT"/>
      <family val="2"/>
    </font>
    <font>
      <b/>
      <i/>
      <sz val="11"/>
      <color indexed="30"/>
      <name val="Gill Sans MT"/>
      <family val="2"/>
    </font>
    <font>
      <sz val="11"/>
      <color indexed="36"/>
      <name val="Gill Sans MT"/>
      <family val="2"/>
    </font>
    <font>
      <sz val="11"/>
      <color indexed="60"/>
      <name val="Gill Sans MT"/>
      <family val="2"/>
    </font>
    <font>
      <sz val="12"/>
      <color indexed="8"/>
      <name val="Gill Sans MT"/>
      <family val="2"/>
    </font>
    <font>
      <b/>
      <i/>
      <sz val="11"/>
      <color indexed="40"/>
      <name val="Gill Sans MT"/>
      <family val="2"/>
    </font>
    <font>
      <b/>
      <i/>
      <sz val="12"/>
      <color indexed="8"/>
      <name val="Gill Sans MT"/>
      <family val="2"/>
    </font>
    <font>
      <sz val="18"/>
      <color indexed="63"/>
      <name val="Gill Sans MT"/>
      <family val="2"/>
    </font>
    <font>
      <sz val="11"/>
      <color indexed="23"/>
      <name val="Gill Sans MT"/>
      <family val="2"/>
    </font>
    <font>
      <b/>
      <sz val="11"/>
      <color indexed="56"/>
      <name val="Gill Sans MT"/>
      <family val="2"/>
    </font>
    <font>
      <b/>
      <sz val="14"/>
      <color indexed="9"/>
      <name val="Gill Sans MT"/>
      <family val="2"/>
    </font>
    <font>
      <sz val="10"/>
      <color indexed="8"/>
      <name val="Gill Sans MT"/>
      <family val="2"/>
    </font>
    <font>
      <sz val="10"/>
      <color indexed="9"/>
      <name val="Gill Sans MT"/>
      <family val="2"/>
    </font>
    <font>
      <b/>
      <sz val="11"/>
      <color indexed="9"/>
      <name val="Gill Sans MT"/>
      <family val="2"/>
    </font>
    <font>
      <i/>
      <sz val="11"/>
      <color indexed="8"/>
      <name val="Calibri"/>
      <family val="2"/>
    </font>
    <font>
      <u val="single"/>
      <sz val="16"/>
      <color indexed="8"/>
      <name val="Gill Sans MT"/>
      <family val="2"/>
    </font>
    <font>
      <sz val="9"/>
      <color indexed="8"/>
      <name val="Gill Sans MT"/>
      <family val="2"/>
    </font>
    <font>
      <b/>
      <sz val="14"/>
      <color indexed="8"/>
      <name val="Gill Sans MT"/>
      <family val="2"/>
    </font>
    <font>
      <b/>
      <i/>
      <sz val="11"/>
      <color indexed="8"/>
      <name val="Gill Sans MT"/>
      <family val="2"/>
    </font>
    <font>
      <b/>
      <sz val="16"/>
      <color indexed="8"/>
      <name val="Gill Sans MT"/>
      <family val="2"/>
    </font>
    <font>
      <sz val="10"/>
      <name val="Calibri"/>
      <family val="2"/>
    </font>
    <font>
      <sz val="11"/>
      <name val="Calibri"/>
      <family val="2"/>
    </font>
    <font>
      <sz val="11"/>
      <color indexed="10"/>
      <name val="Arial"/>
      <family val="2"/>
    </font>
    <font>
      <sz val="10"/>
      <color indexed="10"/>
      <name val="Gill Sans MT"/>
      <family val="2"/>
    </font>
    <font>
      <i/>
      <sz val="18"/>
      <color indexed="8"/>
      <name val="Gill Sans MT"/>
      <family val="2"/>
    </font>
    <font>
      <sz val="20"/>
      <color indexed="25"/>
      <name val="Gill Sans MT"/>
      <family val="0"/>
    </font>
    <font>
      <sz val="12"/>
      <color indexed="8"/>
      <name val="MinionPro-Regular"/>
      <family val="0"/>
    </font>
    <font>
      <sz val="16"/>
      <color indexed="23"/>
      <name val="Gill Sans MT"/>
      <family val="0"/>
    </font>
    <font>
      <sz val="10"/>
      <color indexed="23"/>
      <name val="Gill Sans MT"/>
      <family val="0"/>
    </font>
    <font>
      <sz val="10"/>
      <color indexed="8"/>
      <name val="Calibri"/>
      <family val="0"/>
    </font>
    <font>
      <b/>
      <sz val="10"/>
      <color indexed="8"/>
      <name val="Gill Sans MT"/>
      <family val="0"/>
    </font>
    <font>
      <u val="single"/>
      <sz val="18"/>
      <color indexed="8"/>
      <name val="Gill Sans MT"/>
      <family val="0"/>
    </font>
    <font>
      <sz val="8.5"/>
      <color indexed="8"/>
      <name val="Calibri"/>
      <family val="0"/>
    </font>
    <font>
      <sz val="14"/>
      <color indexed="63"/>
      <name val="Gill Sans MT"/>
      <family val="0"/>
    </font>
    <font>
      <sz val="9"/>
      <color indexed="63"/>
      <name val="Gill Sans MT"/>
      <family val="0"/>
    </font>
    <font>
      <sz val="9.25"/>
      <color indexed="63"/>
      <name val="Gill Sans MT"/>
      <family val="0"/>
    </font>
    <font>
      <sz val="16"/>
      <color indexed="63"/>
      <name val="Calibri"/>
      <family val="0"/>
    </font>
    <font>
      <sz val="20"/>
      <color indexed="63"/>
      <name val="Gill Sans MT"/>
      <family val="0"/>
    </font>
    <font>
      <sz val="16"/>
      <color indexed="63"/>
      <name val="Gill Sans MT"/>
      <family val="0"/>
    </font>
    <font>
      <sz val="14"/>
      <color indexed="63"/>
      <name val="Calibri"/>
      <family val="0"/>
    </font>
    <font>
      <sz val="7.75"/>
      <color indexed="8"/>
      <name val="Calibri"/>
      <family val="0"/>
    </font>
    <font>
      <b/>
      <sz val="50"/>
      <name val="Verdana"/>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Gill Sans MT"/>
      <family val="2"/>
    </font>
    <font>
      <sz val="18"/>
      <color theme="1"/>
      <name val="Gill Sans MT"/>
      <family val="2"/>
    </font>
    <font>
      <sz val="14"/>
      <color theme="1"/>
      <name val="Gill Sans MT"/>
      <family val="2"/>
    </font>
    <font>
      <sz val="16"/>
      <color theme="1"/>
      <name val="Gill Sans MT"/>
      <family val="2"/>
    </font>
    <font>
      <sz val="11"/>
      <color theme="0"/>
      <name val="Gill Sans MT"/>
      <family val="2"/>
    </font>
    <font>
      <b/>
      <sz val="11"/>
      <color theme="1"/>
      <name val="Gill Sans MT"/>
      <family val="2"/>
    </font>
    <font>
      <sz val="11"/>
      <color rgb="FFFF0000"/>
      <name val="Gill Sans MT"/>
      <family val="2"/>
    </font>
    <font>
      <b/>
      <sz val="12"/>
      <color theme="1"/>
      <name val="Gill Sans MT"/>
      <family val="2"/>
    </font>
    <font>
      <sz val="22"/>
      <color rgb="FFC00000"/>
      <name val="Gill Sans MT"/>
      <family val="2"/>
    </font>
    <font>
      <b/>
      <sz val="18"/>
      <color theme="1"/>
      <name val="Gill Sans MT"/>
      <family val="2"/>
    </font>
    <font>
      <b/>
      <sz val="18"/>
      <color theme="3"/>
      <name val="Gill Sans MT"/>
      <family val="2"/>
    </font>
    <font>
      <b/>
      <sz val="22"/>
      <color theme="3"/>
      <name val="Gill Sans MT"/>
      <family val="2"/>
    </font>
    <font>
      <sz val="14"/>
      <color theme="0"/>
      <name val="Gill Sans MT"/>
      <family val="2"/>
    </font>
    <font>
      <i/>
      <sz val="11"/>
      <color theme="1"/>
      <name val="Gill Sans MT"/>
      <family val="2"/>
    </font>
    <font>
      <sz val="11"/>
      <color theme="1" tint="0.15000000596046448"/>
      <name val="Gill Sans MT"/>
      <family val="2"/>
    </font>
    <font>
      <i/>
      <sz val="11"/>
      <color theme="1" tint="0.24998000264167786"/>
      <name val="Gill Sans MT"/>
      <family val="2"/>
    </font>
    <font>
      <b/>
      <i/>
      <sz val="11"/>
      <color rgb="FF0070C0"/>
      <name val="Gill Sans MT"/>
      <family val="2"/>
    </font>
    <font>
      <sz val="11"/>
      <color rgb="FF7030A0"/>
      <name val="Gill Sans MT"/>
      <family val="2"/>
    </font>
    <font>
      <sz val="11"/>
      <color theme="5" tint="-0.24997000396251678"/>
      <name val="Gill Sans MT"/>
      <family val="2"/>
    </font>
    <font>
      <sz val="12"/>
      <color theme="1"/>
      <name val="Gill Sans MT"/>
      <family val="2"/>
    </font>
    <font>
      <b/>
      <i/>
      <sz val="11"/>
      <color rgb="FF00B0F0"/>
      <name val="Gill Sans MT"/>
      <family val="2"/>
    </font>
    <font>
      <b/>
      <i/>
      <sz val="12"/>
      <color theme="1"/>
      <name val="Gill Sans MT"/>
      <family val="2"/>
    </font>
    <font>
      <sz val="18"/>
      <color theme="1" tint="0.34999001026153564"/>
      <name val="Gill Sans MT"/>
      <family val="2"/>
    </font>
    <font>
      <sz val="11"/>
      <color theme="1" tint="0.49998000264167786"/>
      <name val="Gill Sans MT"/>
      <family val="2"/>
    </font>
    <font>
      <b/>
      <sz val="11"/>
      <color theme="3"/>
      <name val="Gill Sans MT"/>
      <family val="2"/>
    </font>
    <font>
      <b/>
      <sz val="14"/>
      <color theme="0"/>
      <name val="Gill Sans MT"/>
      <family val="2"/>
    </font>
    <font>
      <sz val="11"/>
      <color theme="1" tint="0.34999001026153564"/>
      <name val="Gill Sans MT"/>
      <family val="2"/>
    </font>
    <font>
      <sz val="10"/>
      <color theme="1"/>
      <name val="Gill Sans MT"/>
      <family val="2"/>
    </font>
    <font>
      <sz val="10"/>
      <color theme="0"/>
      <name val="Gill Sans MT"/>
      <family val="2"/>
    </font>
    <font>
      <b/>
      <sz val="11"/>
      <color theme="0"/>
      <name val="Gill Sans MT"/>
      <family val="2"/>
    </font>
    <font>
      <i/>
      <sz val="11"/>
      <color theme="1"/>
      <name val="Calibri"/>
      <family val="2"/>
    </font>
    <font>
      <u val="single"/>
      <sz val="16"/>
      <color theme="1"/>
      <name val="Gill Sans MT"/>
      <family val="2"/>
    </font>
    <font>
      <sz val="9"/>
      <color theme="1"/>
      <name val="Gill Sans MT"/>
      <family val="2"/>
    </font>
    <font>
      <b/>
      <sz val="14"/>
      <color theme="1"/>
      <name val="Gill Sans MT"/>
      <family val="2"/>
    </font>
    <font>
      <b/>
      <i/>
      <sz val="11"/>
      <color theme="1"/>
      <name val="Gill Sans MT"/>
      <family val="2"/>
    </font>
    <font>
      <b/>
      <sz val="16"/>
      <color theme="1"/>
      <name val="Gill Sans MT"/>
      <family val="2"/>
    </font>
    <font>
      <sz val="11"/>
      <color rgb="FFFF0000"/>
      <name val="Arial"/>
      <family val="2"/>
    </font>
    <font>
      <sz val="10"/>
      <color rgb="FFFF0000"/>
      <name val="Gill Sans MT"/>
      <family val="2"/>
    </font>
    <font>
      <i/>
      <sz val="18"/>
      <color theme="1"/>
      <name val="Gill Sans MT"/>
      <family val="2"/>
    </font>
    <font>
      <b/>
      <sz val="8"/>
      <name val="Calibri"/>
      <family val="2"/>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theme="0" tint="-0.04997999966144562"/>
        <bgColor indexed="64"/>
      </patternFill>
    </fill>
    <fill>
      <patternFill patternType="solid">
        <fgColor theme="0" tint="-0.1499900072813034"/>
        <bgColor indexed="64"/>
      </patternFill>
    </fill>
    <fill>
      <patternFill patternType="solid">
        <fgColor rgb="FFFFFF00"/>
        <bgColor indexed="64"/>
      </patternFill>
    </fill>
    <fill>
      <patternFill patternType="solid">
        <fgColor theme="1" tint="0.49998000264167786"/>
        <bgColor indexed="64"/>
      </patternFill>
    </fill>
    <fill>
      <patternFill patternType="solid">
        <fgColor theme="1"/>
        <bgColor indexed="64"/>
      </patternFill>
    </fill>
    <fill>
      <patternFill patternType="solid">
        <fgColor theme="2" tint="-0.24997000396251678"/>
        <bgColor indexed="64"/>
      </patternFill>
    </fill>
    <fill>
      <patternFill patternType="solid">
        <fgColor theme="3" tint="0.7999799847602844"/>
        <bgColor indexed="64"/>
      </patternFill>
    </fill>
    <fill>
      <patternFill patternType="solid">
        <fgColor rgb="FF92D050"/>
        <bgColor indexed="64"/>
      </patternFill>
    </fill>
    <fill>
      <patternFill patternType="solid">
        <fgColor theme="4" tint="-0.24997000396251678"/>
        <bgColor indexed="64"/>
      </patternFill>
    </fill>
    <fill>
      <patternFill patternType="solid">
        <fgColor theme="4" tint="-0.4999699890613556"/>
        <bgColor indexed="64"/>
      </patternFill>
    </fill>
    <fill>
      <patternFill patternType="solid">
        <fgColor theme="6" tint="-0.24997000396251678"/>
        <bgColor indexed="64"/>
      </patternFill>
    </fill>
    <fill>
      <patternFill patternType="solid">
        <fgColor theme="6" tint="-0.4999699890613556"/>
        <bgColor indexed="64"/>
      </patternFill>
    </fill>
    <fill>
      <patternFill patternType="solid">
        <fgColor theme="0" tint="-0.24997000396251678"/>
        <bgColor indexed="64"/>
      </patternFill>
    </fill>
    <fill>
      <patternFill patternType="solid">
        <fgColor theme="0"/>
        <bgColor indexed="64"/>
      </patternFill>
    </fill>
  </fills>
  <borders count="6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hair"/>
      <right/>
      <top style="hair"/>
      <bottom/>
    </border>
    <border>
      <left/>
      <right/>
      <top style="hair"/>
      <bottom/>
    </border>
    <border>
      <left/>
      <right style="hair"/>
      <top style="hair"/>
      <bottom/>
    </border>
    <border>
      <left style="hair"/>
      <right/>
      <top/>
      <bottom/>
    </border>
    <border>
      <left/>
      <right style="hair"/>
      <top/>
      <bottom/>
    </border>
    <border>
      <left/>
      <right style="hair"/>
      <top/>
      <bottom style="hair"/>
    </border>
    <border>
      <left style="hair"/>
      <right/>
      <top/>
      <bottom style="hair"/>
    </border>
    <border>
      <left/>
      <right/>
      <top/>
      <bottom style="hair"/>
    </border>
    <border>
      <left style="thin"/>
      <right/>
      <top style="thin"/>
      <bottom style="thin"/>
    </border>
    <border>
      <left style="medium"/>
      <right/>
      <top style="medium"/>
      <bottom style="medium"/>
    </border>
    <border>
      <left/>
      <right/>
      <top style="medium"/>
      <bottom style="medium"/>
    </border>
    <border>
      <left/>
      <right/>
      <top style="double"/>
      <bottom/>
    </border>
    <border>
      <left/>
      <right/>
      <top/>
      <bottom style="double"/>
    </border>
    <border>
      <left/>
      <right style="thin"/>
      <top/>
      <bottom style="thin"/>
    </border>
    <border>
      <left style="thin"/>
      <right style="thin"/>
      <top/>
      <bottom style="thin"/>
    </border>
    <border>
      <left/>
      <right style="thin"/>
      <top/>
      <bottom/>
    </border>
    <border>
      <left style="thin"/>
      <right style="thin"/>
      <top/>
      <bottom/>
    </border>
    <border>
      <left/>
      <right style="medium"/>
      <top style="medium"/>
      <bottom style="medium"/>
    </border>
    <border>
      <left/>
      <right/>
      <top style="hair"/>
      <bottom style="hair"/>
    </border>
    <border>
      <left/>
      <right style="medium"/>
      <top style="hair"/>
      <bottom style="hair"/>
    </border>
    <border>
      <left/>
      <right style="medium"/>
      <top/>
      <bottom style="hair"/>
    </border>
    <border>
      <left style="medium"/>
      <right/>
      <top style="hair"/>
      <bottom style="hair"/>
    </border>
    <border>
      <left style="thin"/>
      <right style="thin"/>
      <top style="thin"/>
      <bottom style="thin"/>
    </border>
    <border>
      <left style="medium"/>
      <right style="thin"/>
      <top style="medium"/>
      <bottom style="hair"/>
    </border>
    <border>
      <left style="thin"/>
      <right style="thin"/>
      <top style="medium"/>
      <bottom style="hair"/>
    </border>
    <border>
      <left style="medium"/>
      <right style="thin"/>
      <top style="hair"/>
      <bottom style="hair"/>
    </border>
    <border>
      <left style="thin"/>
      <right style="thin"/>
      <top style="hair"/>
      <bottom style="hair"/>
    </border>
    <border>
      <left style="medium"/>
      <right style="thin"/>
      <top style="hair"/>
      <bottom style="medium"/>
    </border>
    <border>
      <left style="thin"/>
      <right style="thin"/>
      <top style="hair"/>
      <bottom style="medium"/>
    </border>
    <border>
      <left/>
      <right style="thin"/>
      <top style="thin"/>
      <bottom style="hair"/>
    </border>
    <border>
      <left/>
      <right/>
      <top style="thin"/>
      <bottom style="hair"/>
    </border>
    <border>
      <left/>
      <right style="thin"/>
      <top style="hair"/>
      <bottom style="hair"/>
    </border>
    <border>
      <left/>
      <right style="thin"/>
      <top style="hair"/>
      <bottom/>
    </border>
    <border>
      <left style="thin"/>
      <right style="thin"/>
      <top style="thin"/>
      <bottom style="hair"/>
    </border>
    <border>
      <left style="thin"/>
      <right style="thin"/>
      <top style="hair"/>
      <bottom/>
    </border>
    <border>
      <left/>
      <right style="thin"/>
      <top/>
      <bottom style="hair"/>
    </border>
    <border>
      <left style="thin"/>
      <right style="medium"/>
      <top style="medium"/>
      <bottom style="hair"/>
    </border>
    <border>
      <left style="thin"/>
      <right style="medium"/>
      <top style="hair"/>
      <bottom style="hair"/>
    </border>
    <border>
      <left style="thin"/>
      <right style="medium"/>
      <top style="hair"/>
      <bottom style="medium"/>
    </border>
    <border>
      <left/>
      <right style="thick"/>
      <top/>
      <bottom/>
    </border>
    <border>
      <left style="thin"/>
      <right style="thin"/>
      <top style="medium"/>
      <bottom/>
    </border>
    <border>
      <left style="thin"/>
      <right style="thin"/>
      <top/>
      <bottom style="hair"/>
    </border>
    <border>
      <left style="thin"/>
      <right style="medium"/>
      <top/>
      <bottom style="hair"/>
    </border>
    <border>
      <left style="thin"/>
      <right style="medium"/>
      <top style="hair"/>
      <bottom/>
    </border>
    <border>
      <left/>
      <right style="medium"/>
      <top/>
      <bottom style="double"/>
    </border>
    <border>
      <left/>
      <right/>
      <top style="thick"/>
      <bottom/>
    </border>
    <border>
      <left/>
      <right style="thick"/>
      <top style="thick"/>
      <bottom/>
    </border>
    <border>
      <left style="thick"/>
      <right/>
      <top style="thick"/>
      <bottom/>
    </border>
    <border>
      <left style="thick"/>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7" fillId="26" borderId="0" applyNumberFormat="0" applyBorder="0" applyAlignment="0" applyProtection="0"/>
    <xf numFmtId="0" fontId="88" fillId="27" borderId="1" applyNumberFormat="0" applyAlignment="0" applyProtection="0"/>
    <xf numFmtId="0" fontId="8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0" fillId="0" borderId="0" applyNumberFormat="0" applyFill="0" applyBorder="0" applyAlignment="0" applyProtection="0"/>
    <xf numFmtId="0" fontId="91" fillId="29" borderId="0" applyNumberFormat="0" applyBorder="0" applyAlignment="0" applyProtection="0"/>
    <xf numFmtId="0" fontId="92" fillId="0" borderId="3" applyNumberFormat="0" applyFill="0" applyAlignment="0" applyProtection="0"/>
    <xf numFmtId="0" fontId="93" fillId="0" borderId="4" applyNumberFormat="0" applyFill="0" applyAlignment="0" applyProtection="0"/>
    <xf numFmtId="0" fontId="94" fillId="0" borderId="5" applyNumberFormat="0" applyFill="0" applyAlignment="0" applyProtection="0"/>
    <xf numFmtId="0" fontId="94" fillId="0" borderId="0" applyNumberFormat="0" applyFill="0" applyBorder="0" applyAlignment="0" applyProtection="0"/>
    <xf numFmtId="0" fontId="95" fillId="30" borderId="1" applyNumberFormat="0" applyAlignment="0" applyProtection="0"/>
    <xf numFmtId="0" fontId="96" fillId="0" borderId="6" applyNumberFormat="0" applyFill="0" applyAlignment="0" applyProtection="0"/>
    <xf numFmtId="0" fontId="97" fillId="31" borderId="0" applyNumberFormat="0" applyBorder="0" applyAlignment="0" applyProtection="0"/>
    <xf numFmtId="0" fontId="0" fillId="32" borderId="7" applyNumberFormat="0" applyFont="0" applyAlignment="0" applyProtection="0"/>
    <xf numFmtId="0" fontId="98" fillId="27" borderId="8" applyNumberFormat="0" applyAlignment="0" applyProtection="0"/>
    <xf numFmtId="9" fontId="0" fillId="0" borderId="0" applyFont="0" applyFill="0" applyBorder="0" applyAlignment="0" applyProtection="0"/>
    <xf numFmtId="0" fontId="99" fillId="0" borderId="0" applyNumberFormat="0" applyFill="0" applyBorder="0" applyAlignment="0" applyProtection="0"/>
    <xf numFmtId="0" fontId="100" fillId="0" borderId="9" applyNumberFormat="0" applyFill="0" applyAlignment="0" applyProtection="0"/>
    <xf numFmtId="0" fontId="101" fillId="0" borderId="0" applyNumberFormat="0" applyFill="0" applyBorder="0" applyAlignment="0" applyProtection="0"/>
  </cellStyleXfs>
  <cellXfs count="608">
    <xf numFmtId="0" fontId="0" fillId="0" borderId="0" xfId="0" applyFont="1" applyAlignment="1">
      <alignment/>
    </xf>
    <xf numFmtId="0" fontId="102" fillId="0" borderId="0" xfId="0" applyFont="1" applyAlignment="1">
      <alignment/>
    </xf>
    <xf numFmtId="0" fontId="102" fillId="0" borderId="0" xfId="0" applyFont="1" applyBorder="1" applyAlignment="1">
      <alignment/>
    </xf>
    <xf numFmtId="0" fontId="102" fillId="0" borderId="0" xfId="0" applyFont="1" applyFill="1" applyBorder="1" applyAlignment="1">
      <alignment/>
    </xf>
    <xf numFmtId="164" fontId="6" fillId="32" borderId="10" xfId="42" applyNumberFormat="1" applyFont="1" applyFill="1" applyBorder="1" applyAlignment="1" applyProtection="1">
      <alignment/>
      <protection locked="0"/>
    </xf>
    <xf numFmtId="0" fontId="103" fillId="0" borderId="0" xfId="0" applyFont="1" applyAlignment="1">
      <alignment/>
    </xf>
    <xf numFmtId="9" fontId="6" fillId="32" borderId="11" xfId="57" applyFont="1" applyFill="1" applyBorder="1" applyAlignment="1" applyProtection="1">
      <alignment horizontal="center"/>
      <protection locked="0"/>
    </xf>
    <xf numFmtId="164" fontId="6" fillId="32" borderId="10" xfId="42" applyNumberFormat="1" applyFont="1" applyFill="1" applyBorder="1" applyAlignment="1" applyProtection="1">
      <alignment horizontal="center"/>
      <protection locked="0"/>
    </xf>
    <xf numFmtId="0" fontId="102" fillId="0" borderId="0" xfId="0" applyFont="1" applyAlignment="1" applyProtection="1">
      <alignment/>
      <protection/>
    </xf>
    <xf numFmtId="0" fontId="103" fillId="0" borderId="0" xfId="0" applyFont="1" applyAlignment="1" applyProtection="1">
      <alignment/>
      <protection/>
    </xf>
    <xf numFmtId="0" fontId="104" fillId="0" borderId="0" xfId="0" applyFont="1" applyAlignment="1" applyProtection="1">
      <alignment/>
      <protection/>
    </xf>
    <xf numFmtId="0" fontId="102" fillId="32" borderId="0" xfId="0" applyFont="1" applyFill="1" applyAlignment="1" applyProtection="1">
      <alignment/>
      <protection/>
    </xf>
    <xf numFmtId="0" fontId="105" fillId="0" borderId="0" xfId="0" applyFont="1" applyAlignment="1" applyProtection="1">
      <alignment/>
      <protection/>
    </xf>
    <xf numFmtId="0" fontId="106" fillId="33" borderId="0" xfId="0" applyFont="1" applyFill="1" applyAlignment="1" applyProtection="1">
      <alignment/>
      <protection/>
    </xf>
    <xf numFmtId="0" fontId="102" fillId="33" borderId="0" xfId="0" applyFont="1" applyFill="1" applyAlignment="1" applyProtection="1">
      <alignment/>
      <protection/>
    </xf>
    <xf numFmtId="0" fontId="107" fillId="8" borderId="0" xfId="0" applyFont="1" applyFill="1" applyBorder="1" applyAlignment="1" applyProtection="1">
      <alignment/>
      <protection/>
    </xf>
    <xf numFmtId="0" fontId="102" fillId="8" borderId="0" xfId="0" applyFont="1" applyFill="1" applyBorder="1" applyAlignment="1" applyProtection="1">
      <alignment/>
      <protection/>
    </xf>
    <xf numFmtId="0" fontId="102" fillId="0" borderId="0" xfId="0" applyFont="1" applyAlignment="1" applyProtection="1">
      <alignment horizontal="right"/>
      <protection/>
    </xf>
    <xf numFmtId="0" fontId="6" fillId="0" borderId="0" xfId="0" applyFont="1" applyAlignment="1" applyProtection="1">
      <alignment/>
      <protection/>
    </xf>
    <xf numFmtId="0" fontId="0" fillId="0" borderId="0" xfId="0" applyAlignment="1" applyProtection="1">
      <alignment/>
      <protection/>
    </xf>
    <xf numFmtId="0" fontId="107" fillId="8" borderId="0" xfId="0" applyFont="1" applyFill="1" applyBorder="1" applyAlignment="1" applyProtection="1">
      <alignment horizontal="left"/>
      <protection/>
    </xf>
    <xf numFmtId="0" fontId="102" fillId="0" borderId="0" xfId="0" applyFont="1" applyBorder="1" applyAlignment="1" applyProtection="1">
      <alignment/>
      <protection/>
    </xf>
    <xf numFmtId="0" fontId="108" fillId="8" borderId="0" xfId="0" applyFont="1" applyFill="1" applyBorder="1" applyAlignment="1" applyProtection="1">
      <alignment/>
      <protection/>
    </xf>
    <xf numFmtId="0" fontId="109" fillId="8" borderId="0" xfId="0" applyFont="1" applyFill="1" applyBorder="1" applyAlignment="1" applyProtection="1">
      <alignment horizontal="left"/>
      <protection/>
    </xf>
    <xf numFmtId="0" fontId="110" fillId="0" borderId="0" xfId="0" applyFont="1" applyAlignment="1" applyProtection="1">
      <alignment/>
      <protection/>
    </xf>
    <xf numFmtId="0" fontId="111" fillId="0" borderId="0" xfId="0" applyFont="1" applyAlignment="1" applyProtection="1">
      <alignment horizontal="left"/>
      <protection/>
    </xf>
    <xf numFmtId="0" fontId="112" fillId="0" borderId="0" xfId="0" applyFont="1" applyAlignment="1" applyProtection="1">
      <alignment horizontal="left"/>
      <protection/>
    </xf>
    <xf numFmtId="0" fontId="113" fillId="0" borderId="0" xfId="0" applyFont="1" applyAlignment="1" applyProtection="1">
      <alignment/>
      <protection/>
    </xf>
    <xf numFmtId="164" fontId="102" fillId="0" borderId="0" xfId="0" applyNumberFormat="1" applyFont="1" applyAlignment="1" applyProtection="1">
      <alignment/>
      <protection/>
    </xf>
    <xf numFmtId="43" fontId="102" fillId="0" borderId="0" xfId="0" applyNumberFormat="1" applyFont="1" applyAlignment="1" applyProtection="1">
      <alignment/>
      <protection/>
    </xf>
    <xf numFmtId="0" fontId="102" fillId="0" borderId="0" xfId="0" applyFont="1" applyFill="1" applyAlignment="1" applyProtection="1">
      <alignment/>
      <protection/>
    </xf>
    <xf numFmtId="49" fontId="103" fillId="0" borderId="0" xfId="0" applyNumberFormat="1" applyFont="1" applyFill="1" applyBorder="1" applyAlignment="1" applyProtection="1">
      <alignment/>
      <protection/>
    </xf>
    <xf numFmtId="0" fontId="104" fillId="0" borderId="0" xfId="0" applyFont="1" applyAlignment="1" applyProtection="1">
      <alignment horizontal="right"/>
      <protection/>
    </xf>
    <xf numFmtId="0" fontId="102" fillId="0" borderId="0" xfId="0" applyFont="1" applyBorder="1" applyAlignment="1" applyProtection="1">
      <alignment horizontal="right"/>
      <protection/>
    </xf>
    <xf numFmtId="0" fontId="104" fillId="0" borderId="0" xfId="0" applyFont="1" applyBorder="1" applyAlignment="1" applyProtection="1">
      <alignment horizontal="right"/>
      <protection/>
    </xf>
    <xf numFmtId="0" fontId="6" fillId="0" borderId="0" xfId="0" applyFont="1" applyFill="1" applyBorder="1" applyAlignment="1" applyProtection="1">
      <alignment/>
      <protection/>
    </xf>
    <xf numFmtId="0" fontId="102" fillId="0" borderId="12" xfId="0" applyFont="1" applyBorder="1" applyAlignment="1" applyProtection="1">
      <alignment horizontal="right"/>
      <protection/>
    </xf>
    <xf numFmtId="0" fontId="114" fillId="33" borderId="13" xfId="0" applyFont="1" applyFill="1" applyBorder="1" applyAlignment="1" applyProtection="1">
      <alignment/>
      <protection/>
    </xf>
    <xf numFmtId="0" fontId="106" fillId="33" borderId="13" xfId="0" applyFont="1" applyFill="1" applyBorder="1" applyAlignment="1" applyProtection="1">
      <alignment/>
      <protection/>
    </xf>
    <xf numFmtId="0" fontId="102" fillId="0" borderId="14" xfId="0" applyFont="1" applyBorder="1" applyAlignment="1" applyProtection="1">
      <alignment/>
      <protection/>
    </xf>
    <xf numFmtId="0" fontId="107" fillId="0" borderId="15" xfId="0" applyFont="1" applyBorder="1" applyAlignment="1" applyProtection="1">
      <alignment horizontal="right"/>
      <protection/>
    </xf>
    <xf numFmtId="0" fontId="102" fillId="0" borderId="16" xfId="0" applyFont="1" applyBorder="1" applyAlignment="1" applyProtection="1">
      <alignment/>
      <protection/>
    </xf>
    <xf numFmtId="0" fontId="102" fillId="0" borderId="0" xfId="0" applyFont="1" applyFill="1" applyBorder="1" applyAlignment="1" applyProtection="1">
      <alignment/>
      <protection/>
    </xf>
    <xf numFmtId="0" fontId="108" fillId="0" borderId="0" xfId="0" applyFont="1" applyFill="1" applyBorder="1" applyAlignment="1" applyProtection="1">
      <alignment/>
      <protection/>
    </xf>
    <xf numFmtId="0" fontId="102" fillId="0" borderId="15" xfId="0" applyFont="1" applyBorder="1" applyAlignment="1" applyProtection="1">
      <alignment horizontal="right"/>
      <protection/>
    </xf>
    <xf numFmtId="0" fontId="0" fillId="0" borderId="15" xfId="0" applyBorder="1" applyAlignment="1" applyProtection="1">
      <alignment/>
      <protection/>
    </xf>
    <xf numFmtId="0" fontId="0" fillId="0" borderId="0" xfId="0" applyBorder="1" applyAlignment="1" applyProtection="1">
      <alignment/>
      <protection/>
    </xf>
    <xf numFmtId="0" fontId="115" fillId="0" borderId="15" xfId="0" applyFont="1" applyBorder="1" applyAlignment="1" applyProtection="1">
      <alignment horizontal="right"/>
      <protection/>
    </xf>
    <xf numFmtId="0" fontId="116" fillId="0" borderId="0" xfId="0" applyFont="1" applyBorder="1" applyAlignment="1" applyProtection="1">
      <alignment horizontal="left" indent="5"/>
      <protection/>
    </xf>
    <xf numFmtId="0" fontId="102" fillId="0" borderId="0" xfId="0" applyFont="1" applyBorder="1" applyAlignment="1" applyProtection="1">
      <alignment horizontal="center"/>
      <protection/>
    </xf>
    <xf numFmtId="0" fontId="102" fillId="8" borderId="0" xfId="0" applyFont="1" applyFill="1" applyBorder="1" applyAlignment="1" applyProtection="1">
      <alignment horizontal="center"/>
      <protection/>
    </xf>
    <xf numFmtId="0" fontId="117" fillId="0" borderId="0" xfId="0" applyFont="1" applyBorder="1" applyAlignment="1" applyProtection="1">
      <alignment/>
      <protection/>
    </xf>
    <xf numFmtId="0" fontId="0" fillId="0" borderId="0" xfId="0" applyBorder="1" applyAlignment="1" applyProtection="1">
      <alignment horizontal="center"/>
      <protection/>
    </xf>
    <xf numFmtId="0" fontId="5" fillId="0" borderId="15" xfId="0" applyFont="1" applyFill="1" applyBorder="1" applyAlignment="1" applyProtection="1">
      <alignment horizontal="right"/>
      <protection/>
    </xf>
    <xf numFmtId="0" fontId="7" fillId="0" borderId="0" xfId="0" applyFont="1" applyFill="1" applyBorder="1" applyAlignment="1" applyProtection="1">
      <alignment/>
      <protection/>
    </xf>
    <xf numFmtId="0" fontId="6" fillId="0" borderId="0" xfId="0" applyFont="1" applyFill="1" applyBorder="1" applyAlignment="1" applyProtection="1">
      <alignment horizontal="center"/>
      <protection/>
    </xf>
    <xf numFmtId="0" fontId="6" fillId="0" borderId="16" xfId="0" applyFont="1" applyFill="1" applyBorder="1" applyAlignment="1" applyProtection="1">
      <alignment/>
      <protection/>
    </xf>
    <xf numFmtId="0" fontId="6" fillId="0" borderId="0" xfId="0" applyFont="1" applyFill="1" applyAlignment="1" applyProtection="1">
      <alignment/>
      <protection/>
    </xf>
    <xf numFmtId="0" fontId="102" fillId="2" borderId="0" xfId="0" applyFont="1" applyFill="1" applyBorder="1" applyAlignment="1" applyProtection="1">
      <alignment/>
      <protection/>
    </xf>
    <xf numFmtId="0" fontId="0" fillId="2" borderId="0" xfId="0" applyFill="1" applyBorder="1" applyAlignment="1" applyProtection="1">
      <alignment horizontal="center"/>
      <protection/>
    </xf>
    <xf numFmtId="0" fontId="0" fillId="2" borderId="0" xfId="0" applyFill="1" applyBorder="1" applyAlignment="1" applyProtection="1">
      <alignment/>
      <protection/>
    </xf>
    <xf numFmtId="164" fontId="102" fillId="0" borderId="0" xfId="0" applyNumberFormat="1" applyFont="1" applyBorder="1" applyAlignment="1" applyProtection="1">
      <alignment/>
      <protection/>
    </xf>
    <xf numFmtId="0" fontId="102" fillId="0" borderId="17" xfId="0" applyFont="1" applyBorder="1" applyAlignment="1" applyProtection="1">
      <alignment horizontal="right"/>
      <protection/>
    </xf>
    <xf numFmtId="0" fontId="102" fillId="0" borderId="18" xfId="0" applyFont="1" applyBorder="1" applyAlignment="1" applyProtection="1">
      <alignment/>
      <protection/>
    </xf>
    <xf numFmtId="49" fontId="118" fillId="0" borderId="18" xfId="42" applyNumberFormat="1" applyFont="1" applyBorder="1" applyAlignment="1" applyProtection="1">
      <alignment horizontal="center"/>
      <protection/>
    </xf>
    <xf numFmtId="0" fontId="119" fillId="0" borderId="18" xfId="0" applyFont="1" applyBorder="1" applyAlignment="1" applyProtection="1">
      <alignment/>
      <protection/>
    </xf>
    <xf numFmtId="0" fontId="102" fillId="0" borderId="19" xfId="0" applyFont="1" applyBorder="1" applyAlignment="1" applyProtection="1">
      <alignment/>
      <protection/>
    </xf>
    <xf numFmtId="0" fontId="120" fillId="0" borderId="20" xfId="0" applyFont="1" applyFill="1" applyBorder="1" applyAlignment="1" applyProtection="1">
      <alignment horizontal="right"/>
      <protection/>
    </xf>
    <xf numFmtId="0" fontId="121" fillId="34" borderId="21" xfId="0" applyFont="1" applyFill="1" applyBorder="1" applyAlignment="1" applyProtection="1">
      <alignment/>
      <protection/>
    </xf>
    <xf numFmtId="0" fontId="102" fillId="34" borderId="21" xfId="0" applyFont="1" applyFill="1" applyBorder="1" applyAlignment="1" applyProtection="1">
      <alignment/>
      <protection/>
    </xf>
    <xf numFmtId="0" fontId="102" fillId="0" borderId="22" xfId="0" applyFont="1" applyBorder="1" applyAlignment="1" applyProtection="1">
      <alignment/>
      <protection/>
    </xf>
    <xf numFmtId="0" fontId="102" fillId="0" borderId="23" xfId="0" applyFont="1" applyBorder="1" applyAlignment="1" applyProtection="1">
      <alignment horizontal="right"/>
      <protection/>
    </xf>
    <xf numFmtId="14" fontId="102" fillId="35" borderId="0" xfId="0" applyNumberFormat="1" applyFont="1" applyFill="1" applyBorder="1" applyAlignment="1" applyProtection="1">
      <alignment horizontal="center"/>
      <protection/>
    </xf>
    <xf numFmtId="0" fontId="102" fillId="0" borderId="24" xfId="0" applyFont="1" applyBorder="1" applyAlignment="1" applyProtection="1">
      <alignment/>
      <protection/>
    </xf>
    <xf numFmtId="0" fontId="122" fillId="0" borderId="23" xfId="0" applyFont="1" applyBorder="1" applyAlignment="1" applyProtection="1">
      <alignment horizontal="right"/>
      <protection/>
    </xf>
    <xf numFmtId="0" fontId="102" fillId="0" borderId="10" xfId="0" applyFont="1" applyFill="1" applyBorder="1" applyAlignment="1" applyProtection="1">
      <alignment/>
      <protection/>
    </xf>
    <xf numFmtId="0" fontId="102" fillId="0" borderId="10" xfId="0" applyFont="1" applyFill="1" applyBorder="1" applyAlignment="1" applyProtection="1">
      <alignment horizontal="center" vertical="center"/>
      <protection/>
    </xf>
    <xf numFmtId="3" fontId="102" fillId="0" borderId="24" xfId="0" applyNumberFormat="1" applyFont="1" applyBorder="1" applyAlignment="1" applyProtection="1">
      <alignment/>
      <protection/>
    </xf>
    <xf numFmtId="0" fontId="102" fillId="0" borderId="11" xfId="0" applyFont="1" applyFill="1" applyBorder="1" applyAlignment="1" applyProtection="1">
      <alignment/>
      <protection/>
    </xf>
    <xf numFmtId="0" fontId="102" fillId="0" borderId="11" xfId="0" applyFont="1" applyFill="1" applyBorder="1" applyAlignment="1" applyProtection="1">
      <alignment horizontal="center" vertical="center"/>
      <protection/>
    </xf>
    <xf numFmtId="3" fontId="102" fillId="0" borderId="25" xfId="0" applyNumberFormat="1" applyFont="1" applyBorder="1" applyAlignment="1" applyProtection="1">
      <alignment/>
      <protection/>
    </xf>
    <xf numFmtId="164" fontId="102" fillId="0" borderId="0" xfId="0" applyNumberFormat="1" applyFont="1" applyFill="1" applyBorder="1" applyAlignment="1" applyProtection="1">
      <alignment/>
      <protection/>
    </xf>
    <xf numFmtId="0" fontId="102" fillId="0" borderId="26" xfId="0" applyFont="1" applyBorder="1" applyAlignment="1" applyProtection="1">
      <alignment horizontal="right"/>
      <protection/>
    </xf>
    <xf numFmtId="0" fontId="102" fillId="0" borderId="27" xfId="0" applyFont="1" applyBorder="1" applyAlignment="1" applyProtection="1">
      <alignment/>
      <protection/>
    </xf>
    <xf numFmtId="9" fontId="102" fillId="0" borderId="0" xfId="0" applyNumberFormat="1" applyFont="1" applyAlignment="1" applyProtection="1">
      <alignment/>
      <protection/>
    </xf>
    <xf numFmtId="0" fontId="101" fillId="0" borderId="0" xfId="0" applyFont="1" applyAlignment="1" applyProtection="1">
      <alignment/>
      <protection/>
    </xf>
    <xf numFmtId="0" fontId="0" fillId="36" borderId="0" xfId="0" applyFill="1" applyAlignment="1" applyProtection="1">
      <alignment/>
      <protection/>
    </xf>
    <xf numFmtId="0" fontId="0" fillId="32" borderId="28" xfId="0" applyFill="1" applyBorder="1" applyAlignment="1" applyProtection="1">
      <alignment/>
      <protection/>
    </xf>
    <xf numFmtId="0" fontId="102" fillId="32" borderId="11" xfId="0" applyFont="1" applyFill="1" applyBorder="1" applyAlignment="1" applyProtection="1">
      <alignment/>
      <protection/>
    </xf>
    <xf numFmtId="0" fontId="6" fillId="32" borderId="11" xfId="0" applyFont="1" applyFill="1" applyBorder="1" applyAlignment="1" applyProtection="1">
      <alignment/>
      <protection/>
    </xf>
    <xf numFmtId="0" fontId="0" fillId="5" borderId="28" xfId="0" applyFill="1" applyBorder="1" applyAlignment="1" applyProtection="1">
      <alignment/>
      <protection/>
    </xf>
    <xf numFmtId="0" fontId="0" fillId="5" borderId="11" xfId="0" applyFill="1" applyBorder="1" applyAlignment="1" applyProtection="1">
      <alignment/>
      <protection/>
    </xf>
    <xf numFmtId="0" fontId="0" fillId="7" borderId="28" xfId="0" applyFill="1" applyBorder="1" applyAlignment="1" applyProtection="1">
      <alignment/>
      <protection/>
    </xf>
    <xf numFmtId="0" fontId="0" fillId="7" borderId="11" xfId="0" applyFill="1" applyBorder="1" applyAlignment="1" applyProtection="1">
      <alignment/>
      <protection/>
    </xf>
    <xf numFmtId="0" fontId="0" fillId="37" borderId="28" xfId="0" applyFill="1" applyBorder="1" applyAlignment="1" applyProtection="1">
      <alignment/>
      <protection/>
    </xf>
    <xf numFmtId="0" fontId="0" fillId="37" borderId="11" xfId="0" applyFill="1" applyBorder="1" applyAlignment="1" applyProtection="1">
      <alignment/>
      <protection/>
    </xf>
    <xf numFmtId="0" fontId="0" fillId="5" borderId="0" xfId="0" applyFill="1" applyAlignment="1" applyProtection="1">
      <alignment/>
      <protection/>
    </xf>
    <xf numFmtId="0" fontId="86" fillId="38" borderId="0" xfId="0" applyFont="1" applyFill="1" applyAlignment="1" applyProtection="1">
      <alignment/>
      <protection/>
    </xf>
    <xf numFmtId="0" fontId="0" fillId="25" borderId="0" xfId="0" applyFill="1" applyAlignment="1" applyProtection="1">
      <alignment/>
      <protection/>
    </xf>
    <xf numFmtId="0" fontId="102" fillId="25" borderId="0" xfId="0" applyFont="1" applyFill="1" applyAlignment="1" applyProtection="1">
      <alignment/>
      <protection/>
    </xf>
    <xf numFmtId="0" fontId="0" fillId="0" borderId="0" xfId="0" applyFont="1" applyAlignment="1" applyProtection="1">
      <alignment horizontal="center"/>
      <protection/>
    </xf>
    <xf numFmtId="0" fontId="0" fillId="35" borderId="0" xfId="0" applyFont="1" applyFill="1" applyAlignment="1" applyProtection="1" quotePrefix="1">
      <alignment horizontal="center"/>
      <protection/>
    </xf>
    <xf numFmtId="0" fontId="102" fillId="35" borderId="0" xfId="0" applyFont="1" applyFill="1" applyAlignment="1" applyProtection="1" quotePrefix="1">
      <alignment horizontal="center"/>
      <protection/>
    </xf>
    <xf numFmtId="0" fontId="100" fillId="0" borderId="0" xfId="0" applyFont="1" applyAlignment="1" applyProtection="1">
      <alignment horizontal="center"/>
      <protection/>
    </xf>
    <xf numFmtId="0" fontId="0" fillId="34" borderId="0" xfId="0" applyFill="1" applyAlignment="1" applyProtection="1" quotePrefix="1">
      <alignment/>
      <protection/>
    </xf>
    <xf numFmtId="0" fontId="0" fillId="35" borderId="0" xfId="0" applyFont="1" applyFill="1" applyAlignment="1" applyProtection="1">
      <alignment horizontal="center"/>
      <protection/>
    </xf>
    <xf numFmtId="0" fontId="102" fillId="0" borderId="0" xfId="0" applyFont="1" applyFill="1" applyAlignment="1" applyProtection="1" quotePrefix="1">
      <alignment horizontal="center"/>
      <protection/>
    </xf>
    <xf numFmtId="0" fontId="107" fillId="0" borderId="0" xfId="0" applyFont="1" applyFill="1" applyAlignment="1" applyProtection="1">
      <alignment/>
      <protection/>
    </xf>
    <xf numFmtId="0" fontId="0" fillId="0" borderId="12" xfId="0" applyBorder="1" applyAlignment="1" applyProtection="1">
      <alignment/>
      <protection/>
    </xf>
    <xf numFmtId="17" fontId="0" fillId="0" borderId="13" xfId="0" applyNumberFormat="1" applyBorder="1" applyAlignment="1" applyProtection="1">
      <alignment horizontal="left"/>
      <protection/>
    </xf>
    <xf numFmtId="0" fontId="0" fillId="0" borderId="13" xfId="0" applyBorder="1" applyAlignment="1" applyProtection="1">
      <alignment/>
      <protection/>
    </xf>
    <xf numFmtId="165" fontId="0" fillId="0" borderId="12" xfId="0" applyNumberFormat="1" applyBorder="1" applyAlignment="1" applyProtection="1">
      <alignment/>
      <protection/>
    </xf>
    <xf numFmtId="165" fontId="0" fillId="35" borderId="13" xfId="0" applyNumberFormat="1" applyFill="1" applyBorder="1" applyAlignment="1" applyProtection="1">
      <alignment horizontal="center"/>
      <protection/>
    </xf>
    <xf numFmtId="165" fontId="0" fillId="0" borderId="13" xfId="0" applyNumberFormat="1" applyBorder="1" applyAlignment="1" applyProtection="1">
      <alignment/>
      <protection/>
    </xf>
    <xf numFmtId="164" fontId="0" fillId="0" borderId="12" xfId="0" applyNumberFormat="1" applyBorder="1" applyAlignment="1" applyProtection="1">
      <alignment/>
      <protection/>
    </xf>
    <xf numFmtId="164" fontId="0" fillId="34" borderId="13" xfId="0" applyNumberFormat="1" applyFill="1" applyBorder="1" applyAlignment="1" applyProtection="1">
      <alignment/>
      <protection/>
    </xf>
    <xf numFmtId="164" fontId="0" fillId="35" borderId="13" xfId="0" applyNumberFormat="1" applyFill="1" applyBorder="1" applyAlignment="1" applyProtection="1">
      <alignment horizontal="center"/>
      <protection/>
    </xf>
    <xf numFmtId="166" fontId="102" fillId="0" borderId="13" xfId="0" applyNumberFormat="1" applyFont="1" applyBorder="1" applyAlignment="1" applyProtection="1">
      <alignment/>
      <protection/>
    </xf>
    <xf numFmtId="164" fontId="0" fillId="35" borderId="13" xfId="0" applyNumberFormat="1" applyFill="1" applyBorder="1" applyAlignment="1" applyProtection="1">
      <alignment/>
      <protection/>
    </xf>
    <xf numFmtId="164" fontId="0" fillId="0" borderId="13" xfId="0" applyNumberFormat="1" applyFill="1" applyBorder="1" applyAlignment="1" applyProtection="1">
      <alignment/>
      <protection/>
    </xf>
    <xf numFmtId="164" fontId="0" fillId="0" borderId="13" xfId="0" applyNumberFormat="1" applyBorder="1" applyAlignment="1" applyProtection="1">
      <alignment/>
      <protection/>
    </xf>
    <xf numFmtId="164" fontId="0" fillId="0" borderId="14" xfId="0" applyNumberFormat="1" applyBorder="1" applyAlignment="1" applyProtection="1">
      <alignment/>
      <protection/>
    </xf>
    <xf numFmtId="164" fontId="86" fillId="38" borderId="14" xfId="0" applyNumberFormat="1" applyFont="1" applyFill="1" applyBorder="1" applyAlignment="1" applyProtection="1">
      <alignment/>
      <protection/>
    </xf>
    <xf numFmtId="17" fontId="0" fillId="0" borderId="0" xfId="0" applyNumberFormat="1" applyBorder="1" applyAlignment="1" applyProtection="1">
      <alignment horizontal="left"/>
      <protection/>
    </xf>
    <xf numFmtId="165" fontId="0" fillId="0" borderId="15" xfId="0" applyNumberFormat="1" applyBorder="1" applyAlignment="1" applyProtection="1">
      <alignment/>
      <protection/>
    </xf>
    <xf numFmtId="165" fontId="0" fillId="35" borderId="0" xfId="0" applyNumberFormat="1" applyFill="1" applyBorder="1" applyAlignment="1" applyProtection="1">
      <alignment horizontal="center"/>
      <protection/>
    </xf>
    <xf numFmtId="165" fontId="0" fillId="0" borderId="0" xfId="0" applyNumberFormat="1" applyBorder="1" applyAlignment="1" applyProtection="1">
      <alignment/>
      <protection/>
    </xf>
    <xf numFmtId="164" fontId="0" fillId="0" borderId="15" xfId="0" applyNumberFormat="1" applyBorder="1" applyAlignment="1" applyProtection="1">
      <alignment/>
      <protection/>
    </xf>
    <xf numFmtId="164" fontId="0" fillId="34" borderId="0" xfId="0" applyNumberFormat="1" applyFill="1" applyBorder="1" applyAlignment="1" applyProtection="1">
      <alignment/>
      <protection/>
    </xf>
    <xf numFmtId="164" fontId="0" fillId="35" borderId="0" xfId="0" applyNumberFormat="1" applyFill="1" applyBorder="1" applyAlignment="1" applyProtection="1">
      <alignment horizontal="center"/>
      <protection/>
    </xf>
    <xf numFmtId="166" fontId="102" fillId="0" borderId="0" xfId="0" applyNumberFormat="1" applyFont="1" applyBorder="1" applyAlignment="1" applyProtection="1">
      <alignment/>
      <protection/>
    </xf>
    <xf numFmtId="164" fontId="0" fillId="35" borderId="0" xfId="0" applyNumberFormat="1" applyFill="1" applyBorder="1" applyAlignment="1" applyProtection="1">
      <alignment/>
      <protection/>
    </xf>
    <xf numFmtId="164" fontId="0" fillId="0" borderId="0" xfId="0" applyNumberFormat="1" applyFill="1" applyBorder="1" applyAlignment="1" applyProtection="1">
      <alignment/>
      <protection/>
    </xf>
    <xf numFmtId="164" fontId="0" fillId="0" borderId="0" xfId="0" applyNumberFormat="1" applyBorder="1" applyAlignment="1" applyProtection="1">
      <alignment/>
      <protection/>
    </xf>
    <xf numFmtId="2" fontId="0" fillId="0" borderId="15" xfId="0" applyNumberFormat="1" applyBorder="1" applyAlignment="1" applyProtection="1">
      <alignment/>
      <protection/>
    </xf>
    <xf numFmtId="164" fontId="102" fillId="0" borderId="16" xfId="0" applyNumberFormat="1" applyFont="1" applyBorder="1" applyAlignment="1" applyProtection="1">
      <alignment/>
      <protection/>
    </xf>
    <xf numFmtId="164" fontId="106" fillId="38" borderId="16" xfId="0" applyNumberFormat="1" applyFont="1" applyFill="1" applyBorder="1" applyAlignment="1" applyProtection="1">
      <alignment/>
      <protection/>
    </xf>
    <xf numFmtId="164" fontId="0" fillId="0" borderId="16" xfId="0" applyNumberFormat="1" applyBorder="1" applyAlignment="1" applyProtection="1">
      <alignment/>
      <protection/>
    </xf>
    <xf numFmtId="164" fontId="86" fillId="38" borderId="16" xfId="0" applyNumberFormat="1" applyFont="1" applyFill="1" applyBorder="1" applyAlignment="1" applyProtection="1">
      <alignment/>
      <protection/>
    </xf>
    <xf numFmtId="164" fontId="102" fillId="35" borderId="0" xfId="0" applyNumberFormat="1" applyFont="1" applyFill="1" applyBorder="1" applyAlignment="1" applyProtection="1">
      <alignment/>
      <protection/>
    </xf>
    <xf numFmtId="2" fontId="102" fillId="0" borderId="15" xfId="0" applyNumberFormat="1" applyFont="1" applyBorder="1" applyAlignment="1" applyProtection="1">
      <alignment/>
      <protection/>
    </xf>
    <xf numFmtId="164" fontId="102" fillId="0" borderId="15" xfId="0" applyNumberFormat="1" applyFont="1" applyBorder="1" applyAlignment="1" applyProtection="1">
      <alignment/>
      <protection/>
    </xf>
    <xf numFmtId="164" fontId="102" fillId="35" borderId="0" xfId="0" applyNumberFormat="1" applyFont="1" applyFill="1" applyBorder="1" applyAlignment="1" applyProtection="1">
      <alignment horizontal="center"/>
      <protection/>
    </xf>
    <xf numFmtId="0" fontId="0" fillId="0" borderId="17" xfId="0" applyBorder="1" applyAlignment="1" applyProtection="1">
      <alignment/>
      <protection/>
    </xf>
    <xf numFmtId="17" fontId="0" fillId="0" borderId="18" xfId="0" applyNumberFormat="1" applyBorder="1" applyAlignment="1" applyProtection="1">
      <alignment horizontal="left"/>
      <protection/>
    </xf>
    <xf numFmtId="0" fontId="0" fillId="0" borderId="18" xfId="0" applyBorder="1" applyAlignment="1" applyProtection="1">
      <alignment/>
      <protection/>
    </xf>
    <xf numFmtId="165" fontId="101" fillId="0" borderId="0" xfId="0" applyNumberFormat="1" applyFont="1" applyBorder="1" applyAlignment="1" applyProtection="1">
      <alignment/>
      <protection/>
    </xf>
    <xf numFmtId="164" fontId="102" fillId="0" borderId="17" xfId="0" applyNumberFormat="1" applyFont="1" applyBorder="1" applyAlignment="1" applyProtection="1">
      <alignment/>
      <protection/>
    </xf>
    <xf numFmtId="164" fontId="102" fillId="35" borderId="18" xfId="0" applyNumberFormat="1" applyFont="1" applyFill="1" applyBorder="1" applyAlignment="1" applyProtection="1">
      <alignment horizontal="center"/>
      <protection/>
    </xf>
    <xf numFmtId="166" fontId="102" fillId="0" borderId="18" xfId="0" applyNumberFormat="1" applyFont="1" applyBorder="1" applyAlignment="1" applyProtection="1">
      <alignment/>
      <protection/>
    </xf>
    <xf numFmtId="164" fontId="102" fillId="0" borderId="12" xfId="0" applyNumberFormat="1" applyFont="1" applyBorder="1" applyAlignment="1" applyProtection="1">
      <alignment/>
      <protection/>
    </xf>
    <xf numFmtId="164" fontId="102" fillId="35" borderId="13" xfId="0" applyNumberFormat="1" applyFont="1" applyFill="1" applyBorder="1" applyAlignment="1" applyProtection="1">
      <alignment horizontal="center"/>
      <protection/>
    </xf>
    <xf numFmtId="164" fontId="102" fillId="35" borderId="13" xfId="0" applyNumberFormat="1" applyFont="1" applyFill="1" applyBorder="1" applyAlignment="1" applyProtection="1">
      <alignment/>
      <protection/>
    </xf>
    <xf numFmtId="164" fontId="102" fillId="0" borderId="13" xfId="0" applyNumberFormat="1" applyFont="1" applyFill="1" applyBorder="1" applyAlignment="1" applyProtection="1">
      <alignment/>
      <protection/>
    </xf>
    <xf numFmtId="164" fontId="102" fillId="0" borderId="13" xfId="0" applyNumberFormat="1" applyFont="1" applyBorder="1" applyAlignment="1" applyProtection="1">
      <alignment/>
      <protection/>
    </xf>
    <xf numFmtId="2" fontId="102" fillId="0" borderId="12" xfId="0" applyNumberFormat="1" applyFont="1" applyBorder="1" applyAlignment="1" applyProtection="1">
      <alignment/>
      <protection/>
    </xf>
    <xf numFmtId="164" fontId="102" fillId="0" borderId="14" xfId="0" applyNumberFormat="1" applyFont="1" applyBorder="1" applyAlignment="1" applyProtection="1">
      <alignment/>
      <protection/>
    </xf>
    <xf numFmtId="164" fontId="106" fillId="38" borderId="14" xfId="0" applyNumberFormat="1" applyFont="1" applyFill="1" applyBorder="1" applyAlignment="1" applyProtection="1">
      <alignment/>
      <protection/>
    </xf>
    <xf numFmtId="165" fontId="0" fillId="0" borderId="17" xfId="0" applyNumberFormat="1" applyBorder="1" applyAlignment="1" applyProtection="1">
      <alignment/>
      <protection/>
    </xf>
    <xf numFmtId="165" fontId="0" fillId="35" borderId="18" xfId="0" applyNumberFormat="1" applyFill="1" applyBorder="1" applyAlignment="1" applyProtection="1">
      <alignment horizontal="center"/>
      <protection/>
    </xf>
    <xf numFmtId="165" fontId="101" fillId="0" borderId="18" xfId="0" applyNumberFormat="1" applyFont="1" applyBorder="1" applyAlignment="1" applyProtection="1">
      <alignment/>
      <protection/>
    </xf>
    <xf numFmtId="164" fontId="102" fillId="35" borderId="18" xfId="0" applyNumberFormat="1" applyFont="1" applyFill="1" applyBorder="1" applyAlignment="1" applyProtection="1">
      <alignment/>
      <protection/>
    </xf>
    <xf numFmtId="164" fontId="102" fillId="0" borderId="18" xfId="0" applyNumberFormat="1" applyFont="1" applyFill="1" applyBorder="1" applyAlignment="1" applyProtection="1">
      <alignment/>
      <protection/>
    </xf>
    <xf numFmtId="164" fontId="102" fillId="0" borderId="18" xfId="0" applyNumberFormat="1" applyFont="1" applyBorder="1" applyAlignment="1" applyProtection="1">
      <alignment/>
      <protection/>
    </xf>
    <xf numFmtId="2" fontId="102" fillId="0" borderId="17" xfId="0" applyNumberFormat="1" applyFont="1" applyBorder="1" applyAlignment="1" applyProtection="1">
      <alignment/>
      <protection/>
    </xf>
    <xf numFmtId="164" fontId="102" fillId="0" borderId="19" xfId="0" applyNumberFormat="1" applyFont="1" applyBorder="1" applyAlignment="1" applyProtection="1">
      <alignment/>
      <protection/>
    </xf>
    <xf numFmtId="164" fontId="106" fillId="38" borderId="19" xfId="0" applyNumberFormat="1" applyFont="1" applyFill="1" applyBorder="1" applyAlignment="1" applyProtection="1">
      <alignment/>
      <protection/>
    </xf>
    <xf numFmtId="166" fontId="0" fillId="0" borderId="0" xfId="0" applyNumberFormat="1" applyBorder="1" applyAlignment="1" applyProtection="1">
      <alignment/>
      <protection/>
    </xf>
    <xf numFmtId="164" fontId="0" fillId="0" borderId="17" xfId="0" applyNumberFormat="1" applyBorder="1" applyAlignment="1" applyProtection="1">
      <alignment/>
      <protection/>
    </xf>
    <xf numFmtId="164" fontId="0" fillId="34" borderId="18" xfId="0" applyNumberFormat="1" applyFill="1" applyBorder="1" applyAlignment="1" applyProtection="1">
      <alignment/>
      <protection/>
    </xf>
    <xf numFmtId="165" fontId="0" fillId="0" borderId="18" xfId="0" applyNumberFormat="1" applyBorder="1" applyAlignment="1" applyProtection="1">
      <alignment/>
      <protection/>
    </xf>
    <xf numFmtId="164" fontId="102" fillId="0" borderId="29" xfId="0" applyNumberFormat="1" applyFont="1" applyBorder="1" applyAlignment="1" applyProtection="1">
      <alignment/>
      <protection/>
    </xf>
    <xf numFmtId="164" fontId="102" fillId="35" borderId="30" xfId="0" applyNumberFormat="1" applyFont="1" applyFill="1" applyBorder="1" applyAlignment="1" applyProtection="1">
      <alignment horizontal="center"/>
      <protection/>
    </xf>
    <xf numFmtId="166" fontId="0" fillId="0" borderId="30" xfId="0" applyNumberFormat="1" applyBorder="1" applyAlignment="1" applyProtection="1">
      <alignment/>
      <protection/>
    </xf>
    <xf numFmtId="0" fontId="102" fillId="35" borderId="0" xfId="0" applyFont="1" applyFill="1" applyAlignment="1" applyProtection="1">
      <alignment/>
      <protection/>
    </xf>
    <xf numFmtId="14" fontId="102" fillId="0" borderId="0" xfId="0" applyNumberFormat="1" applyFont="1" applyAlignment="1" applyProtection="1">
      <alignment/>
      <protection/>
    </xf>
    <xf numFmtId="49" fontId="103" fillId="32" borderId="10" xfId="0" applyNumberFormat="1" applyFont="1" applyFill="1" applyBorder="1" applyAlignment="1" applyProtection="1">
      <alignment/>
      <protection locked="0"/>
    </xf>
    <xf numFmtId="0" fontId="102" fillId="0" borderId="0" xfId="0" applyFont="1" applyFill="1" applyAlignment="1">
      <alignment/>
    </xf>
    <xf numFmtId="164" fontId="6" fillId="32" borderId="0" xfId="42" applyNumberFormat="1" applyFont="1" applyFill="1" applyBorder="1" applyAlignment="1" applyProtection="1">
      <alignment/>
      <protection locked="0"/>
    </xf>
    <xf numFmtId="9" fontId="6" fillId="32" borderId="10" xfId="57" applyFont="1" applyFill="1" applyBorder="1" applyAlignment="1" applyProtection="1">
      <alignment horizontal="center"/>
      <protection locked="0"/>
    </xf>
    <xf numFmtId="3" fontId="102" fillId="0" borderId="0" xfId="42" applyNumberFormat="1" applyFont="1" applyBorder="1" applyAlignment="1" applyProtection="1">
      <alignment/>
      <protection/>
    </xf>
    <xf numFmtId="3" fontId="107" fillId="0" borderId="0" xfId="0" applyNumberFormat="1" applyFont="1" applyBorder="1" applyAlignment="1" applyProtection="1">
      <alignment/>
      <protection/>
    </xf>
    <xf numFmtId="0" fontId="0" fillId="32" borderId="11" xfId="0" applyFill="1" applyBorder="1" applyAlignment="1" applyProtection="1">
      <alignment/>
      <protection/>
    </xf>
    <xf numFmtId="2" fontId="0" fillId="0" borderId="12" xfId="0" applyNumberFormat="1" applyBorder="1" applyAlignment="1" applyProtection="1">
      <alignment/>
      <protection/>
    </xf>
    <xf numFmtId="17" fontId="0" fillId="0" borderId="30" xfId="0" applyNumberFormat="1" applyBorder="1" applyAlignment="1" applyProtection="1">
      <alignment horizontal="left"/>
      <protection/>
    </xf>
    <xf numFmtId="9" fontId="102" fillId="0" borderId="16" xfId="0" applyNumberFormat="1" applyFont="1" applyBorder="1" applyAlignment="1" applyProtection="1">
      <alignment/>
      <protection/>
    </xf>
    <xf numFmtId="0" fontId="104" fillId="0" borderId="0" xfId="0" applyFont="1" applyBorder="1" applyAlignment="1" applyProtection="1">
      <alignment/>
      <protection/>
    </xf>
    <xf numFmtId="9" fontId="102" fillId="0" borderId="0" xfId="0" applyNumberFormat="1" applyFont="1" applyFill="1" applyBorder="1" applyAlignment="1" applyProtection="1">
      <alignment/>
      <protection/>
    </xf>
    <xf numFmtId="0" fontId="102" fillId="0" borderId="0" xfId="0" applyFont="1" applyAlignment="1" applyProtection="1">
      <alignment horizontal="left"/>
      <protection/>
    </xf>
    <xf numFmtId="49" fontId="103" fillId="0" borderId="0" xfId="0" applyNumberFormat="1" applyFont="1" applyFill="1" applyBorder="1" applyAlignment="1" applyProtection="1">
      <alignment horizontal="left"/>
      <protection/>
    </xf>
    <xf numFmtId="0" fontId="102" fillId="0" borderId="0" xfId="0" applyFont="1" applyBorder="1" applyAlignment="1" applyProtection="1">
      <alignment horizontal="left"/>
      <protection/>
    </xf>
    <xf numFmtId="0" fontId="106" fillId="33" borderId="13" xfId="0" applyFont="1" applyFill="1" applyBorder="1" applyAlignment="1" applyProtection="1">
      <alignment horizontal="left"/>
      <protection/>
    </xf>
    <xf numFmtId="0" fontId="102" fillId="8" borderId="0" xfId="0" applyFont="1" applyFill="1" applyBorder="1" applyAlignment="1" applyProtection="1">
      <alignment horizontal="left"/>
      <protection/>
    </xf>
    <xf numFmtId="0" fontId="102" fillId="0" borderId="0" xfId="0" applyFont="1" applyFill="1" applyBorder="1" applyAlignment="1" applyProtection="1">
      <alignment horizontal="left"/>
      <protection/>
    </xf>
    <xf numFmtId="0" fontId="6" fillId="0" borderId="0" xfId="0" applyFont="1" applyFill="1" applyBorder="1" applyAlignment="1" applyProtection="1">
      <alignment horizontal="left"/>
      <protection/>
    </xf>
    <xf numFmtId="0" fontId="102" fillId="2" borderId="0" xfId="0" applyFont="1" applyFill="1" applyBorder="1" applyAlignment="1" applyProtection="1">
      <alignment horizontal="left"/>
      <protection/>
    </xf>
    <xf numFmtId="0" fontId="106" fillId="0" borderId="0" xfId="0" applyFont="1" applyBorder="1" applyAlignment="1" applyProtection="1">
      <alignment horizontal="left"/>
      <protection/>
    </xf>
    <xf numFmtId="0" fontId="102" fillId="0" borderId="18" xfId="0" applyFont="1" applyBorder="1" applyAlignment="1" applyProtection="1">
      <alignment horizontal="left"/>
      <protection/>
    </xf>
    <xf numFmtId="0" fontId="102" fillId="34" borderId="21" xfId="0" applyFont="1" applyFill="1" applyBorder="1" applyAlignment="1" applyProtection="1">
      <alignment horizontal="left"/>
      <protection/>
    </xf>
    <xf numFmtId="0" fontId="123" fillId="0" borderId="0" xfId="0" applyFont="1" applyFill="1" applyBorder="1" applyAlignment="1" applyProtection="1">
      <alignment/>
      <protection/>
    </xf>
    <xf numFmtId="0" fontId="6" fillId="0" borderId="27" xfId="0" applyFont="1" applyBorder="1" applyAlignment="1" applyProtection="1">
      <alignment/>
      <protection/>
    </xf>
    <xf numFmtId="3" fontId="6" fillId="0" borderId="27" xfId="0" applyNumberFormat="1" applyFont="1" applyBorder="1" applyAlignment="1" applyProtection="1">
      <alignment/>
      <protection/>
    </xf>
    <xf numFmtId="3" fontId="6" fillId="0" borderId="27" xfId="0" applyNumberFormat="1" applyFont="1" applyBorder="1" applyAlignment="1" applyProtection="1">
      <alignment horizontal="left"/>
      <protection/>
    </xf>
    <xf numFmtId="3" fontId="6" fillId="32" borderId="10" xfId="42" applyNumberFormat="1" applyFont="1" applyFill="1" applyBorder="1" applyAlignment="1" applyProtection="1">
      <alignment horizontal="center"/>
      <protection locked="0"/>
    </xf>
    <xf numFmtId="0" fontId="115" fillId="0" borderId="0" xfId="0" applyFont="1" applyBorder="1" applyAlignment="1" applyProtection="1">
      <alignment horizontal="right"/>
      <protection/>
    </xf>
    <xf numFmtId="49" fontId="102" fillId="0" borderId="0" xfId="0" applyNumberFormat="1" applyFont="1" applyAlignment="1" applyProtection="1">
      <alignment horizontal="right"/>
      <protection/>
    </xf>
    <xf numFmtId="3" fontId="102" fillId="0" borderId="10" xfId="42" applyNumberFormat="1" applyFont="1" applyBorder="1" applyAlignment="1" applyProtection="1">
      <alignment horizontal="center"/>
      <protection/>
    </xf>
    <xf numFmtId="3" fontId="102" fillId="0" borderId="11" xfId="42" applyNumberFormat="1" applyFont="1" applyBorder="1" applyAlignment="1" applyProtection="1">
      <alignment horizontal="center"/>
      <protection/>
    </xf>
    <xf numFmtId="3" fontId="107" fillId="0" borderId="31" xfId="0" applyNumberFormat="1" applyFont="1" applyBorder="1" applyAlignment="1" applyProtection="1">
      <alignment horizontal="center"/>
      <protection/>
    </xf>
    <xf numFmtId="0" fontId="102" fillId="0" borderId="32" xfId="0" applyFont="1" applyBorder="1" applyAlignment="1" applyProtection="1">
      <alignment/>
      <protection/>
    </xf>
    <xf numFmtId="168" fontId="103" fillId="0" borderId="10" xfId="0" applyNumberFormat="1" applyFont="1" applyFill="1" applyBorder="1" applyAlignment="1" applyProtection="1">
      <alignment/>
      <protection locked="0"/>
    </xf>
    <xf numFmtId="0" fontId="102" fillId="0" borderId="33" xfId="0" applyFont="1" applyFill="1" applyBorder="1" applyAlignment="1" applyProtection="1">
      <alignment horizontal="center"/>
      <protection/>
    </xf>
    <xf numFmtId="0" fontId="102" fillId="0" borderId="34" xfId="0" applyFont="1" applyFill="1" applyBorder="1" applyAlignment="1" applyProtection="1">
      <alignment horizontal="center"/>
      <protection/>
    </xf>
    <xf numFmtId="0" fontId="102" fillId="0" borderId="35" xfId="0" applyFont="1" applyBorder="1" applyAlignment="1" applyProtection="1">
      <alignment horizontal="center"/>
      <protection/>
    </xf>
    <xf numFmtId="0" fontId="102" fillId="0" borderId="36" xfId="0" applyFont="1" applyBorder="1" applyAlignment="1">
      <alignment horizontal="center"/>
    </xf>
    <xf numFmtId="0" fontId="102" fillId="0" borderId="0" xfId="0" applyFont="1" applyAlignment="1" applyProtection="1">
      <alignment horizontal="center"/>
      <protection/>
    </xf>
    <xf numFmtId="0" fontId="6" fillId="0" borderId="36" xfId="0" applyFont="1" applyBorder="1" applyAlignment="1" applyProtection="1">
      <alignment horizontal="center"/>
      <protection/>
    </xf>
    <xf numFmtId="0" fontId="107" fillId="0" borderId="0" xfId="0" applyFont="1" applyFill="1" applyBorder="1" applyAlignment="1" applyProtection="1">
      <alignment horizontal="left"/>
      <protection/>
    </xf>
    <xf numFmtId="0" fontId="6" fillId="0" borderId="0" xfId="0" applyFont="1" applyBorder="1" applyAlignment="1" applyProtection="1">
      <alignment/>
      <protection/>
    </xf>
    <xf numFmtId="0" fontId="102" fillId="0" borderId="0" xfId="0" applyFont="1" applyFill="1" applyBorder="1" applyAlignment="1" applyProtection="1">
      <alignment horizontal="center"/>
      <protection/>
    </xf>
    <xf numFmtId="49" fontId="103" fillId="0" borderId="10" xfId="0" applyNumberFormat="1" applyFont="1" applyFill="1" applyBorder="1" applyAlignment="1" applyProtection="1">
      <alignment/>
      <protection locked="0"/>
    </xf>
    <xf numFmtId="49" fontId="103" fillId="32" borderId="10" xfId="0" applyNumberFormat="1" applyFont="1" applyFill="1" applyBorder="1" applyAlignment="1" applyProtection="1">
      <alignment/>
      <protection/>
    </xf>
    <xf numFmtId="168" fontId="103" fillId="0" borderId="10" xfId="0" applyNumberFormat="1" applyFont="1" applyFill="1" applyBorder="1" applyAlignment="1" applyProtection="1">
      <alignment/>
      <protection/>
    </xf>
    <xf numFmtId="0" fontId="102" fillId="32" borderId="0" xfId="0" applyFont="1" applyFill="1" applyBorder="1" applyAlignment="1" applyProtection="1">
      <alignment/>
      <protection locked="0"/>
    </xf>
    <xf numFmtId="0" fontId="102" fillId="32" borderId="32" xfId="0" applyFont="1" applyFill="1" applyBorder="1" applyAlignment="1" applyProtection="1">
      <alignment/>
      <protection locked="0"/>
    </xf>
    <xf numFmtId="9" fontId="0" fillId="0" borderId="0" xfId="42" applyNumberFormat="1" applyFont="1" applyFill="1" applyBorder="1" applyAlignment="1" applyProtection="1">
      <alignment/>
      <protection/>
    </xf>
    <xf numFmtId="0" fontId="0" fillId="39" borderId="0" xfId="0" applyFill="1" applyAlignment="1" applyProtection="1">
      <alignment/>
      <protection/>
    </xf>
    <xf numFmtId="164" fontId="102" fillId="0" borderId="30" xfId="0" applyNumberFormat="1" applyFont="1" applyBorder="1" applyAlignment="1" applyProtection="1">
      <alignment/>
      <protection/>
    </xf>
    <xf numFmtId="164" fontId="102" fillId="0" borderId="37" xfId="0" applyNumberFormat="1" applyFont="1" applyBorder="1" applyAlignment="1" applyProtection="1">
      <alignment/>
      <protection/>
    </xf>
    <xf numFmtId="164" fontId="6" fillId="32" borderId="38" xfId="42" applyNumberFormat="1" applyFont="1" applyFill="1" applyBorder="1" applyAlignment="1" applyProtection="1">
      <alignment/>
      <protection locked="0"/>
    </xf>
    <xf numFmtId="164" fontId="6" fillId="32" borderId="39" xfId="42" applyNumberFormat="1" applyFont="1" applyFill="1" applyBorder="1" applyAlignment="1" applyProtection="1">
      <alignment/>
      <protection locked="0"/>
    </xf>
    <xf numFmtId="164" fontId="102" fillId="32" borderId="38" xfId="42" applyNumberFormat="1" applyFont="1" applyFill="1" applyBorder="1" applyAlignment="1" applyProtection="1">
      <alignment/>
      <protection locked="0"/>
    </xf>
    <xf numFmtId="164" fontId="102" fillId="32" borderId="39" xfId="42" applyNumberFormat="1" applyFont="1" applyFill="1" applyBorder="1" applyAlignment="1" applyProtection="1">
      <alignment/>
      <protection locked="0"/>
    </xf>
    <xf numFmtId="49" fontId="124" fillId="0" borderId="10" xfId="0" applyNumberFormat="1" applyFont="1" applyFill="1" applyBorder="1" applyAlignment="1" applyProtection="1">
      <alignment/>
      <protection/>
    </xf>
    <xf numFmtId="49" fontId="124" fillId="0" borderId="0" xfId="0" applyNumberFormat="1" applyFont="1" applyFill="1" applyBorder="1" applyAlignment="1" applyProtection="1">
      <alignment/>
      <protection/>
    </xf>
    <xf numFmtId="0" fontId="104" fillId="0" borderId="0" xfId="0" applyFont="1" applyFill="1" applyAlignment="1" applyProtection="1">
      <alignment/>
      <protection/>
    </xf>
    <xf numFmtId="0" fontId="125" fillId="0" borderId="10" xfId="0" applyFont="1" applyFill="1" applyBorder="1" applyAlignment="1" applyProtection="1">
      <alignment/>
      <protection/>
    </xf>
    <xf numFmtId="0" fontId="106" fillId="0" borderId="13" xfId="0" applyFont="1" applyFill="1" applyBorder="1" applyAlignment="1" applyProtection="1">
      <alignment/>
      <protection/>
    </xf>
    <xf numFmtId="0" fontId="106" fillId="0" borderId="15" xfId="0" applyFont="1" applyFill="1" applyBorder="1" applyAlignment="1" applyProtection="1">
      <alignment/>
      <protection/>
    </xf>
    <xf numFmtId="0" fontId="107" fillId="40" borderId="0" xfId="0" applyFont="1" applyFill="1" applyBorder="1" applyAlignment="1" applyProtection="1">
      <alignment/>
      <protection/>
    </xf>
    <xf numFmtId="0" fontId="102" fillId="40" borderId="0" xfId="0" applyFont="1" applyFill="1" applyBorder="1" applyAlignment="1" applyProtection="1">
      <alignment/>
      <protection/>
    </xf>
    <xf numFmtId="0" fontId="102" fillId="0" borderId="15" xfId="0" applyFont="1" applyFill="1" applyBorder="1" applyAlignment="1" applyProtection="1">
      <alignment/>
      <protection/>
    </xf>
    <xf numFmtId="0" fontId="102" fillId="0" borderId="36" xfId="0" applyFont="1" applyBorder="1" applyAlignment="1" applyProtection="1">
      <alignment horizontal="center"/>
      <protection/>
    </xf>
    <xf numFmtId="164" fontId="6" fillId="0" borderId="15" xfId="42" applyNumberFormat="1" applyFont="1" applyFill="1" applyBorder="1" applyAlignment="1" applyProtection="1">
      <alignment/>
      <protection/>
    </xf>
    <xf numFmtId="0" fontId="115" fillId="0" borderId="17" xfId="0" applyFont="1" applyBorder="1" applyAlignment="1" applyProtection="1">
      <alignment horizontal="right"/>
      <protection/>
    </xf>
    <xf numFmtId="0" fontId="102" fillId="0" borderId="18" xfId="0" applyFont="1" applyFill="1" applyBorder="1" applyAlignment="1" applyProtection="1">
      <alignment/>
      <protection/>
    </xf>
    <xf numFmtId="0" fontId="102" fillId="0" borderId="13" xfId="0" applyFont="1" applyBorder="1" applyAlignment="1" applyProtection="1">
      <alignment/>
      <protection/>
    </xf>
    <xf numFmtId="0" fontId="114" fillId="33" borderId="0" xfId="0" applyFont="1" applyFill="1" applyBorder="1" applyAlignment="1" applyProtection="1">
      <alignment/>
      <protection/>
    </xf>
    <xf numFmtId="0" fontId="106" fillId="33" borderId="0" xfId="0" applyFont="1" applyFill="1" applyBorder="1" applyAlignment="1" applyProtection="1">
      <alignment/>
      <protection/>
    </xf>
    <xf numFmtId="0" fontId="102" fillId="0" borderId="15" xfId="0" applyFont="1" applyBorder="1" applyAlignment="1" applyProtection="1">
      <alignment/>
      <protection/>
    </xf>
    <xf numFmtId="167" fontId="102" fillId="32" borderId="0" xfId="0" applyNumberFormat="1" applyFont="1" applyFill="1" applyBorder="1" applyAlignment="1" applyProtection="1">
      <alignment/>
      <protection/>
    </xf>
    <xf numFmtId="164" fontId="126" fillId="0" borderId="10" xfId="42" applyNumberFormat="1" applyFont="1" applyBorder="1" applyAlignment="1" applyProtection="1">
      <alignment/>
      <protection/>
    </xf>
    <xf numFmtId="14" fontId="115" fillId="0" borderId="0" xfId="0" applyNumberFormat="1" applyFont="1" applyAlignment="1" applyProtection="1">
      <alignment/>
      <protection/>
    </xf>
    <xf numFmtId="1" fontId="126" fillId="0" borderId="10" xfId="42" applyNumberFormat="1" applyFont="1" applyBorder="1" applyAlignment="1" applyProtection="1">
      <alignment/>
      <protection/>
    </xf>
    <xf numFmtId="0" fontId="102" fillId="33" borderId="0" xfId="0" applyFont="1" applyFill="1" applyBorder="1" applyAlignment="1" applyProtection="1">
      <alignment/>
      <protection/>
    </xf>
    <xf numFmtId="0" fontId="102" fillId="0" borderId="16" xfId="0" applyFont="1" applyFill="1" applyBorder="1" applyAlignment="1" applyProtection="1">
      <alignment/>
      <protection/>
    </xf>
    <xf numFmtId="0" fontId="102" fillId="35" borderId="0" xfId="0" applyFont="1" applyFill="1" applyBorder="1" applyAlignment="1" applyProtection="1">
      <alignment horizontal="center"/>
      <protection/>
    </xf>
    <xf numFmtId="164" fontId="102" fillId="0" borderId="38" xfId="0" applyNumberFormat="1" applyFont="1" applyBorder="1" applyAlignment="1" applyProtection="1">
      <alignment/>
      <protection/>
    </xf>
    <xf numFmtId="0" fontId="102" fillId="0" borderId="17" xfId="0" applyFont="1" applyBorder="1" applyAlignment="1" applyProtection="1">
      <alignment/>
      <protection/>
    </xf>
    <xf numFmtId="0" fontId="114" fillId="33" borderId="0" xfId="0" applyFont="1" applyFill="1" applyAlignment="1" applyProtection="1">
      <alignment/>
      <protection/>
    </xf>
    <xf numFmtId="0" fontId="127" fillId="33" borderId="0" xfId="0" applyFont="1" applyFill="1" applyAlignment="1" applyProtection="1">
      <alignment/>
      <protection/>
    </xf>
    <xf numFmtId="167" fontId="102" fillId="35" borderId="0" xfId="0" applyNumberFormat="1" applyFont="1" applyFill="1" applyAlignment="1" applyProtection="1">
      <alignment/>
      <protection/>
    </xf>
    <xf numFmtId="164" fontId="128" fillId="0" borderId="27" xfId="42" applyNumberFormat="1" applyFont="1" applyBorder="1" applyAlignment="1" applyProtection="1">
      <alignment/>
      <protection/>
    </xf>
    <xf numFmtId="164" fontId="128" fillId="0" borderId="40" xfId="42" applyNumberFormat="1" applyFont="1" applyBorder="1" applyAlignment="1" applyProtection="1">
      <alignment/>
      <protection/>
    </xf>
    <xf numFmtId="0" fontId="102" fillId="0" borderId="38" xfId="0" applyFont="1" applyBorder="1" applyAlignment="1" applyProtection="1">
      <alignment/>
      <protection/>
    </xf>
    <xf numFmtId="164" fontId="128" fillId="0" borderId="38" xfId="42" applyNumberFormat="1" applyFont="1" applyBorder="1" applyAlignment="1" applyProtection="1">
      <alignment/>
      <protection/>
    </xf>
    <xf numFmtId="164" fontId="128" fillId="0" borderId="41" xfId="42" applyNumberFormat="1" applyFont="1" applyBorder="1" applyAlignment="1" applyProtection="1">
      <alignment/>
      <protection/>
    </xf>
    <xf numFmtId="164" fontId="128" fillId="0" borderId="39" xfId="42" applyNumberFormat="1" applyFont="1" applyBorder="1" applyAlignment="1" applyProtection="1">
      <alignment/>
      <protection/>
    </xf>
    <xf numFmtId="164" fontId="102" fillId="0" borderId="38" xfId="42" applyNumberFormat="1" applyFont="1" applyFill="1" applyBorder="1" applyAlignment="1" applyProtection="1">
      <alignment/>
      <protection/>
    </xf>
    <xf numFmtId="164" fontId="102" fillId="0" borderId="39" xfId="42" applyNumberFormat="1" applyFont="1" applyFill="1" applyBorder="1" applyAlignment="1" applyProtection="1">
      <alignment/>
      <protection/>
    </xf>
    <xf numFmtId="165" fontId="102" fillId="41" borderId="38" xfId="0" applyNumberFormat="1" applyFont="1" applyFill="1" applyBorder="1" applyAlignment="1" applyProtection="1">
      <alignment/>
      <protection/>
    </xf>
    <xf numFmtId="165" fontId="102" fillId="41" borderId="39" xfId="0" applyNumberFormat="1" applyFont="1" applyFill="1" applyBorder="1" applyAlignment="1" applyProtection="1">
      <alignment/>
      <protection/>
    </xf>
    <xf numFmtId="165" fontId="102" fillId="0" borderId="38" xfId="0" applyNumberFormat="1" applyFont="1" applyBorder="1" applyAlignment="1" applyProtection="1">
      <alignment/>
      <protection/>
    </xf>
    <xf numFmtId="165" fontId="102" fillId="0" borderId="0" xfId="0" applyNumberFormat="1" applyFont="1" applyAlignment="1" applyProtection="1">
      <alignment/>
      <protection/>
    </xf>
    <xf numFmtId="165" fontId="102" fillId="7" borderId="0" xfId="0" applyNumberFormat="1" applyFont="1" applyFill="1" applyAlignment="1" applyProtection="1">
      <alignment/>
      <protection/>
    </xf>
    <xf numFmtId="0" fontId="102" fillId="0" borderId="42" xfId="0" applyFont="1" applyBorder="1" applyAlignment="1" applyProtection="1">
      <alignment/>
      <protection/>
    </xf>
    <xf numFmtId="12" fontId="102" fillId="0" borderId="42" xfId="0" applyNumberFormat="1" applyFont="1" applyBorder="1" applyAlignment="1" applyProtection="1">
      <alignment/>
      <protection/>
    </xf>
    <xf numFmtId="1" fontId="102" fillId="0" borderId="42" xfId="0" applyNumberFormat="1" applyFont="1" applyBorder="1" applyAlignment="1" applyProtection="1">
      <alignment/>
      <protection/>
    </xf>
    <xf numFmtId="14" fontId="102" fillId="0" borderId="42" xfId="0" applyNumberFormat="1" applyFont="1" applyBorder="1" applyAlignment="1" applyProtection="1">
      <alignment/>
      <protection/>
    </xf>
    <xf numFmtId="0" fontId="129" fillId="0" borderId="0" xfId="0" applyFont="1" applyAlignment="1" applyProtection="1">
      <alignment horizontal="right"/>
      <protection locked="0"/>
    </xf>
    <xf numFmtId="0" fontId="129" fillId="0" borderId="10" xfId="0" applyFont="1" applyFill="1" applyBorder="1" applyAlignment="1" applyProtection="1">
      <alignment/>
      <protection locked="0"/>
    </xf>
    <xf numFmtId="0" fontId="129" fillId="0" borderId="0" xfId="0" applyFont="1" applyFill="1" applyAlignment="1" applyProtection="1">
      <alignment/>
      <protection locked="0"/>
    </xf>
    <xf numFmtId="0" fontId="129" fillId="0" borderId="0" xfId="0" applyFont="1" applyAlignment="1" applyProtection="1">
      <alignment/>
      <protection locked="0"/>
    </xf>
    <xf numFmtId="0" fontId="105" fillId="0" borderId="0" xfId="0" applyFont="1" applyAlignment="1" applyProtection="1">
      <alignment horizontal="left"/>
      <protection locked="0"/>
    </xf>
    <xf numFmtId="0" fontId="129" fillId="0" borderId="0" xfId="0" applyFont="1" applyAlignment="1" applyProtection="1">
      <alignment horizontal="center"/>
      <protection locked="0"/>
    </xf>
    <xf numFmtId="164" fontId="129" fillId="8" borderId="0" xfId="42" applyNumberFormat="1" applyFont="1" applyFill="1" applyBorder="1" applyAlignment="1" applyProtection="1">
      <alignment horizontal="center" vertical="center"/>
      <protection locked="0"/>
    </xf>
    <xf numFmtId="164" fontId="129" fillId="14" borderId="0" xfId="42" applyNumberFormat="1" applyFont="1" applyFill="1" applyBorder="1" applyAlignment="1" applyProtection="1">
      <alignment horizontal="center" vertical="center"/>
      <protection locked="0"/>
    </xf>
    <xf numFmtId="164" fontId="130" fillId="42" borderId="0" xfId="42" applyNumberFormat="1" applyFont="1" applyFill="1" applyBorder="1" applyAlignment="1" applyProtection="1">
      <alignment horizontal="center" vertical="center"/>
      <protection locked="0"/>
    </xf>
    <xf numFmtId="164" fontId="130" fillId="43" borderId="0" xfId="42" applyNumberFormat="1" applyFont="1" applyFill="1" applyBorder="1" applyAlignment="1" applyProtection="1">
      <alignment horizontal="center" vertical="center"/>
      <protection locked="0"/>
    </xf>
    <xf numFmtId="164" fontId="129" fillId="10" borderId="0" xfId="42" applyNumberFormat="1" applyFont="1" applyFill="1" applyBorder="1" applyAlignment="1" applyProtection="1">
      <alignment horizontal="center" vertical="center"/>
      <protection locked="0"/>
    </xf>
    <xf numFmtId="164" fontId="8" fillId="22" borderId="0" xfId="42" applyNumberFormat="1" applyFont="1" applyFill="1" applyBorder="1" applyAlignment="1" applyProtection="1">
      <alignment horizontal="center" vertical="center"/>
      <protection locked="0"/>
    </xf>
    <xf numFmtId="164" fontId="130" fillId="44" borderId="0" xfId="42" applyNumberFormat="1" applyFont="1" applyFill="1" applyBorder="1" applyAlignment="1" applyProtection="1">
      <alignment horizontal="center" vertical="center"/>
      <protection locked="0"/>
    </xf>
    <xf numFmtId="164" fontId="130" fillId="45" borderId="0" xfId="42" applyNumberFormat="1" applyFont="1" applyFill="1" applyBorder="1" applyAlignment="1" applyProtection="1">
      <alignment horizontal="center" vertical="center"/>
      <protection locked="0"/>
    </xf>
    <xf numFmtId="164" fontId="130" fillId="45" borderId="16" xfId="42" applyNumberFormat="1" applyFont="1" applyFill="1" applyBorder="1" applyAlignment="1" applyProtection="1">
      <alignment horizontal="center" vertical="center"/>
      <protection locked="0"/>
    </xf>
    <xf numFmtId="0" fontId="129" fillId="0" borderId="43" xfId="0" applyFont="1" applyBorder="1" applyAlignment="1" applyProtection="1">
      <alignment/>
      <protection locked="0"/>
    </xf>
    <xf numFmtId="164" fontId="8" fillId="0" borderId="44" xfId="42" applyNumberFormat="1" applyFont="1" applyFill="1" applyBorder="1" applyAlignment="1" applyProtection="1">
      <alignment horizontal="center"/>
      <protection locked="0"/>
    </xf>
    <xf numFmtId="0" fontId="129" fillId="0" borderId="45" xfId="0" applyFont="1" applyBorder="1" applyAlignment="1" applyProtection="1">
      <alignment/>
      <protection locked="0"/>
    </xf>
    <xf numFmtId="164" fontId="8" fillId="0" borderId="46" xfId="42" applyNumberFormat="1" applyFont="1" applyFill="1" applyBorder="1" applyAlignment="1" applyProtection="1">
      <alignment horizontal="center"/>
      <protection locked="0"/>
    </xf>
    <xf numFmtId="0" fontId="129" fillId="0" borderId="47" xfId="0" applyFont="1" applyBorder="1" applyAlignment="1" applyProtection="1">
      <alignment/>
      <protection locked="0"/>
    </xf>
    <xf numFmtId="165" fontId="8" fillId="0" borderId="48" xfId="0" applyNumberFormat="1" applyFont="1" applyFill="1" applyBorder="1" applyAlignment="1" applyProtection="1">
      <alignment horizontal="center"/>
      <protection locked="0"/>
    </xf>
    <xf numFmtId="165" fontId="102" fillId="35" borderId="13" xfId="0" applyNumberFormat="1" applyFont="1" applyFill="1" applyBorder="1" applyAlignment="1" applyProtection="1">
      <alignment horizontal="center"/>
      <protection/>
    </xf>
    <xf numFmtId="2" fontId="0" fillId="34" borderId="13" xfId="0" applyNumberFormat="1" applyFill="1" applyBorder="1" applyAlignment="1" applyProtection="1">
      <alignment/>
      <protection/>
    </xf>
    <xf numFmtId="166" fontId="0" fillId="0" borderId="13" xfId="0" applyNumberFormat="1" applyBorder="1" applyAlignment="1" applyProtection="1">
      <alignment/>
      <protection/>
    </xf>
    <xf numFmtId="165" fontId="102" fillId="35" borderId="0" xfId="0" applyNumberFormat="1" applyFont="1" applyFill="1" applyBorder="1" applyAlignment="1" applyProtection="1">
      <alignment horizontal="center"/>
      <protection/>
    </xf>
    <xf numFmtId="2" fontId="0" fillId="34" borderId="0" xfId="0" applyNumberFormat="1" applyFill="1" applyBorder="1" applyAlignment="1" applyProtection="1">
      <alignment/>
      <protection/>
    </xf>
    <xf numFmtId="2" fontId="102" fillId="34" borderId="0" xfId="0" applyNumberFormat="1" applyFont="1" applyFill="1" applyBorder="1" applyAlignment="1" applyProtection="1">
      <alignment/>
      <protection/>
    </xf>
    <xf numFmtId="2" fontId="102" fillId="34" borderId="18" xfId="0" applyNumberFormat="1" applyFont="1" applyFill="1" applyBorder="1" applyAlignment="1" applyProtection="1">
      <alignment/>
      <protection/>
    </xf>
    <xf numFmtId="165" fontId="102" fillId="35" borderId="18" xfId="0" applyNumberFormat="1" applyFont="1" applyFill="1" applyBorder="1" applyAlignment="1" applyProtection="1">
      <alignment horizontal="center"/>
      <protection/>
    </xf>
    <xf numFmtId="2" fontId="102" fillId="34" borderId="13" xfId="0" applyNumberFormat="1" applyFont="1" applyFill="1" applyBorder="1" applyAlignment="1" applyProtection="1">
      <alignment/>
      <protection/>
    </xf>
    <xf numFmtId="43" fontId="102" fillId="35" borderId="13" xfId="0" applyNumberFormat="1" applyFont="1" applyFill="1" applyBorder="1" applyAlignment="1" applyProtection="1">
      <alignment/>
      <protection/>
    </xf>
    <xf numFmtId="2" fontId="0" fillId="0" borderId="17" xfId="0" applyNumberFormat="1" applyBorder="1" applyAlignment="1" applyProtection="1">
      <alignment/>
      <protection/>
    </xf>
    <xf numFmtId="2" fontId="0" fillId="34" borderId="18" xfId="0" applyNumberFormat="1" applyFill="1" applyBorder="1" applyAlignment="1" applyProtection="1">
      <alignment/>
      <protection/>
    </xf>
    <xf numFmtId="2" fontId="102" fillId="0" borderId="29" xfId="0" applyNumberFormat="1" applyFont="1" applyBorder="1" applyAlignment="1" applyProtection="1">
      <alignment/>
      <protection/>
    </xf>
    <xf numFmtId="165" fontId="102" fillId="35" borderId="30" xfId="0" applyNumberFormat="1" applyFont="1" applyFill="1" applyBorder="1" applyAlignment="1" applyProtection="1">
      <alignment horizontal="center"/>
      <protection/>
    </xf>
    <xf numFmtId="164" fontId="0" fillId="0" borderId="30" xfId="0" applyNumberFormat="1" applyBorder="1" applyAlignment="1" applyProtection="1">
      <alignment/>
      <protection/>
    </xf>
    <xf numFmtId="165" fontId="100" fillId="35" borderId="0" xfId="0" applyNumberFormat="1" applyFont="1" applyFill="1" applyBorder="1" applyAlignment="1" applyProtection="1">
      <alignment horizontal="center"/>
      <protection/>
    </xf>
    <xf numFmtId="165" fontId="107" fillId="35" borderId="0" xfId="0" applyNumberFormat="1" applyFont="1" applyFill="1" applyBorder="1" applyAlignment="1" applyProtection="1">
      <alignment horizontal="center"/>
      <protection/>
    </xf>
    <xf numFmtId="164" fontId="0" fillId="0" borderId="18" xfId="0" applyNumberFormat="1" applyBorder="1" applyAlignment="1" applyProtection="1">
      <alignment/>
      <protection/>
    </xf>
    <xf numFmtId="0" fontId="0" fillId="34" borderId="0" xfId="0" applyFill="1" applyAlignment="1" applyProtection="1">
      <alignment/>
      <protection/>
    </xf>
    <xf numFmtId="164" fontId="0" fillId="34" borderId="14" xfId="0" applyNumberFormat="1" applyFill="1" applyBorder="1" applyAlignment="1" applyProtection="1">
      <alignment/>
      <protection/>
    </xf>
    <xf numFmtId="164" fontId="0" fillId="34" borderId="16" xfId="0" applyNumberFormat="1" applyFill="1" applyBorder="1" applyAlignment="1" applyProtection="1">
      <alignment/>
      <protection/>
    </xf>
    <xf numFmtId="164" fontId="0" fillId="34" borderId="19" xfId="0" applyNumberFormat="1" applyFill="1" applyBorder="1" applyAlignment="1" applyProtection="1">
      <alignment/>
      <protection/>
    </xf>
    <xf numFmtId="164" fontId="102" fillId="34" borderId="16" xfId="0" applyNumberFormat="1" applyFont="1" applyFill="1" applyBorder="1" applyAlignment="1" applyProtection="1">
      <alignment/>
      <protection/>
    </xf>
    <xf numFmtId="164" fontId="102" fillId="34" borderId="14" xfId="0" applyNumberFormat="1" applyFont="1" applyFill="1" applyBorder="1" applyAlignment="1" applyProtection="1">
      <alignment/>
      <protection/>
    </xf>
    <xf numFmtId="164" fontId="102" fillId="34" borderId="19" xfId="0" applyNumberFormat="1" applyFont="1" applyFill="1" applyBorder="1" applyAlignment="1" applyProtection="1">
      <alignment/>
      <protection/>
    </xf>
    <xf numFmtId="164" fontId="86" fillId="38" borderId="13" xfId="0" applyNumberFormat="1" applyFont="1" applyFill="1" applyBorder="1" applyAlignment="1" applyProtection="1">
      <alignment/>
      <protection/>
    </xf>
    <xf numFmtId="164" fontId="106" fillId="38" borderId="0" xfId="0" applyNumberFormat="1" applyFont="1" applyFill="1" applyBorder="1" applyAlignment="1" applyProtection="1">
      <alignment/>
      <protection/>
    </xf>
    <xf numFmtId="164" fontId="86" fillId="38" borderId="0" xfId="0" applyNumberFormat="1" applyFont="1" applyFill="1" applyBorder="1" applyAlignment="1" applyProtection="1">
      <alignment/>
      <protection/>
    </xf>
    <xf numFmtId="164" fontId="106" fillId="38" borderId="13" xfId="0" applyNumberFormat="1" applyFont="1" applyFill="1" applyBorder="1" applyAlignment="1" applyProtection="1">
      <alignment/>
      <protection/>
    </xf>
    <xf numFmtId="164" fontId="106" fillId="38" borderId="18" xfId="0" applyNumberFormat="1" applyFont="1" applyFill="1" applyBorder="1" applyAlignment="1" applyProtection="1">
      <alignment/>
      <protection/>
    </xf>
    <xf numFmtId="0" fontId="125" fillId="0" borderId="11" xfId="0" applyFont="1" applyFill="1" applyBorder="1" applyAlignment="1" applyProtection="1">
      <alignment horizontal="right"/>
      <protection/>
    </xf>
    <xf numFmtId="1" fontId="125" fillId="0" borderId="11" xfId="0" applyNumberFormat="1" applyFont="1" applyFill="1" applyBorder="1" applyAlignment="1" applyProtection="1">
      <alignment/>
      <protection/>
    </xf>
    <xf numFmtId="164" fontId="6" fillId="32" borderId="10" xfId="42" applyNumberFormat="1" applyFont="1" applyFill="1" applyBorder="1" applyAlignment="1" applyProtection="1">
      <alignment horizontal="right"/>
      <protection locked="0"/>
    </xf>
    <xf numFmtId="0" fontId="102" fillId="0" borderId="49" xfId="0" applyFont="1" applyBorder="1" applyAlignment="1" applyProtection="1">
      <alignment horizontal="center"/>
      <protection/>
    </xf>
    <xf numFmtId="0" fontId="102" fillId="0" borderId="50" xfId="0" applyFont="1" applyBorder="1" applyAlignment="1" applyProtection="1">
      <alignment/>
      <protection/>
    </xf>
    <xf numFmtId="0" fontId="102" fillId="0" borderId="50" xfId="0" applyFont="1" applyBorder="1" applyAlignment="1" applyProtection="1">
      <alignment/>
      <protection/>
    </xf>
    <xf numFmtId="0" fontId="102" fillId="0" borderId="50" xfId="0" applyFont="1" applyFill="1" applyBorder="1" applyAlignment="1" applyProtection="1">
      <alignment/>
      <protection/>
    </xf>
    <xf numFmtId="0" fontId="102" fillId="0" borderId="51" xfId="0" applyFont="1" applyBorder="1" applyAlignment="1" applyProtection="1">
      <alignment horizontal="center"/>
      <protection/>
    </xf>
    <xf numFmtId="0" fontId="102" fillId="0" borderId="38" xfId="0" applyFont="1" applyBorder="1" applyAlignment="1" applyProtection="1">
      <alignment/>
      <protection/>
    </xf>
    <xf numFmtId="0" fontId="102" fillId="0" borderId="38" xfId="0" applyFont="1" applyFill="1" applyBorder="1" applyAlignment="1" applyProtection="1">
      <alignment/>
      <protection/>
    </xf>
    <xf numFmtId="0" fontId="102" fillId="0" borderId="52" xfId="0" applyFont="1" applyBorder="1" applyAlignment="1" applyProtection="1">
      <alignment horizontal="center"/>
      <protection/>
    </xf>
    <xf numFmtId="0" fontId="102" fillId="0" borderId="21" xfId="0" applyFont="1" applyFill="1" applyBorder="1" applyAlignment="1" applyProtection="1">
      <alignment/>
      <protection/>
    </xf>
    <xf numFmtId="0" fontId="108" fillId="0" borderId="21" xfId="0" applyFont="1" applyFill="1" applyBorder="1" applyAlignment="1" applyProtection="1">
      <alignment/>
      <protection/>
    </xf>
    <xf numFmtId="0" fontId="102" fillId="0" borderId="53" xfId="0" applyFont="1" applyBorder="1" applyAlignment="1" applyProtection="1">
      <alignment horizontal="center"/>
      <protection/>
    </xf>
    <xf numFmtId="0" fontId="6" fillId="0" borderId="50" xfId="0" applyFont="1" applyBorder="1" applyAlignment="1" applyProtection="1">
      <alignment/>
      <protection/>
    </xf>
    <xf numFmtId="0" fontId="102" fillId="0" borderId="54" xfId="0" applyFont="1" applyBorder="1" applyAlignment="1" applyProtection="1">
      <alignment horizontal="center"/>
      <protection/>
    </xf>
    <xf numFmtId="0" fontId="102" fillId="0" borderId="21" xfId="0" applyFont="1" applyBorder="1" applyAlignment="1" applyProtection="1">
      <alignment/>
      <protection/>
    </xf>
    <xf numFmtId="0" fontId="6" fillId="0" borderId="21" xfId="0" applyFont="1" applyBorder="1" applyAlignment="1" applyProtection="1">
      <alignment/>
      <protection/>
    </xf>
    <xf numFmtId="0" fontId="131" fillId="33" borderId="0" xfId="0" applyFont="1" applyFill="1" applyAlignment="1" applyProtection="1">
      <alignment horizontal="right"/>
      <protection/>
    </xf>
    <xf numFmtId="0" fontId="0" fillId="0" borderId="50" xfId="0" applyBorder="1" applyAlignment="1" applyProtection="1">
      <alignment/>
      <protection/>
    </xf>
    <xf numFmtId="0" fontId="0" fillId="0" borderId="21" xfId="0" applyBorder="1" applyAlignment="1" applyProtection="1">
      <alignment/>
      <protection/>
    </xf>
    <xf numFmtId="0" fontId="102" fillId="0" borderId="53" xfId="0" applyFont="1" applyBorder="1" applyAlignment="1" applyProtection="1">
      <alignment horizontal="center" wrapText="1"/>
      <protection/>
    </xf>
    <xf numFmtId="0" fontId="102" fillId="0" borderId="46" xfId="0" applyFont="1" applyBorder="1" applyAlignment="1" applyProtection="1">
      <alignment horizontal="center" wrapText="1"/>
      <protection/>
    </xf>
    <xf numFmtId="0" fontId="5" fillId="0" borderId="0" xfId="0" applyFont="1" applyAlignment="1" applyProtection="1">
      <alignment horizontal="right"/>
      <protection/>
    </xf>
    <xf numFmtId="0" fontId="132" fillId="0" borderId="0" xfId="0" applyFont="1" applyAlignment="1" applyProtection="1">
      <alignment horizontal="right"/>
      <protection/>
    </xf>
    <xf numFmtId="164" fontId="0" fillId="0" borderId="0" xfId="42" applyNumberFormat="1" applyFont="1" applyAlignment="1" applyProtection="1">
      <alignment/>
      <protection/>
    </xf>
    <xf numFmtId="0" fontId="125" fillId="0" borderId="11" xfId="0" applyFont="1" applyFill="1" applyBorder="1" applyAlignment="1" applyProtection="1">
      <alignment/>
      <protection/>
    </xf>
    <xf numFmtId="0" fontId="102" fillId="0" borderId="35" xfId="0" applyFont="1" applyFill="1" applyBorder="1" applyAlignment="1" applyProtection="1">
      <alignment horizontal="center"/>
      <protection/>
    </xf>
    <xf numFmtId="0" fontId="102" fillId="0" borderId="36" xfId="0" applyFont="1" applyFill="1" applyBorder="1" applyAlignment="1">
      <alignment horizontal="center"/>
    </xf>
    <xf numFmtId="0" fontId="115" fillId="0" borderId="0" xfId="0" applyFont="1" applyAlignment="1" applyProtection="1">
      <alignment horizontal="right"/>
      <protection/>
    </xf>
    <xf numFmtId="0" fontId="115" fillId="0" borderId="0" xfId="0" applyFont="1" applyFill="1" applyBorder="1" applyAlignment="1" applyProtection="1">
      <alignment horizontal="right"/>
      <protection/>
    </xf>
    <xf numFmtId="2" fontId="102" fillId="35" borderId="13" xfId="0" applyNumberFormat="1" applyFont="1" applyFill="1" applyBorder="1" applyAlignment="1" applyProtection="1">
      <alignment horizontal="center"/>
      <protection/>
    </xf>
    <xf numFmtId="2" fontId="102" fillId="35" borderId="0" xfId="0" applyNumberFormat="1" applyFont="1" applyFill="1" applyBorder="1" applyAlignment="1" applyProtection="1">
      <alignment horizontal="center"/>
      <protection/>
    </xf>
    <xf numFmtId="164" fontId="102" fillId="34" borderId="0" xfId="0" applyNumberFormat="1" applyFont="1" applyFill="1" applyBorder="1" applyAlignment="1" applyProtection="1">
      <alignment/>
      <protection/>
    </xf>
    <xf numFmtId="164" fontId="102" fillId="34" borderId="18" xfId="0" applyNumberFormat="1" applyFont="1" applyFill="1" applyBorder="1" applyAlignment="1" applyProtection="1">
      <alignment/>
      <protection/>
    </xf>
    <xf numFmtId="2" fontId="102" fillId="35" borderId="18" xfId="0" applyNumberFormat="1" applyFont="1" applyFill="1" applyBorder="1" applyAlignment="1" applyProtection="1">
      <alignment horizontal="center"/>
      <protection/>
    </xf>
    <xf numFmtId="164" fontId="102" fillId="34" borderId="13" xfId="0" applyNumberFormat="1" applyFont="1" applyFill="1" applyBorder="1" applyAlignment="1" applyProtection="1">
      <alignment/>
      <protection/>
    </xf>
    <xf numFmtId="43" fontId="102" fillId="35" borderId="13" xfId="0" applyNumberFormat="1" applyFont="1" applyFill="1" applyBorder="1" applyAlignment="1" applyProtection="1">
      <alignment horizontal="center"/>
      <protection/>
    </xf>
    <xf numFmtId="3" fontId="0" fillId="0" borderId="0" xfId="0" applyNumberFormat="1" applyFont="1" applyAlignment="1" applyProtection="1">
      <alignment horizontal="center"/>
      <protection/>
    </xf>
    <xf numFmtId="3" fontId="0" fillId="35" borderId="0" xfId="0" applyNumberFormat="1" applyFont="1" applyFill="1" applyAlignment="1" applyProtection="1" quotePrefix="1">
      <alignment horizontal="center"/>
      <protection/>
    </xf>
    <xf numFmtId="3" fontId="102" fillId="35" borderId="0" xfId="0" applyNumberFormat="1" applyFont="1" applyFill="1" applyAlignment="1" applyProtection="1" quotePrefix="1">
      <alignment horizontal="center"/>
      <protection/>
    </xf>
    <xf numFmtId="3" fontId="100" fillId="0" borderId="0" xfId="0" applyNumberFormat="1" applyFont="1" applyAlignment="1" applyProtection="1">
      <alignment horizontal="center"/>
      <protection/>
    </xf>
    <xf numFmtId="3" fontId="0" fillId="0" borderId="0" xfId="0" applyNumberFormat="1" applyAlignment="1" applyProtection="1">
      <alignment/>
      <protection/>
    </xf>
    <xf numFmtId="3" fontId="0" fillId="32" borderId="28" xfId="0" applyNumberFormat="1" applyFill="1" applyBorder="1" applyAlignment="1" applyProtection="1">
      <alignment/>
      <protection/>
    </xf>
    <xf numFmtId="3" fontId="0" fillId="32" borderId="11" xfId="0" applyNumberFormat="1" applyFill="1" applyBorder="1" applyAlignment="1" applyProtection="1">
      <alignment/>
      <protection/>
    </xf>
    <xf numFmtId="3" fontId="102" fillId="32" borderId="11" xfId="0" applyNumberFormat="1" applyFont="1" applyFill="1" applyBorder="1" applyAlignment="1" applyProtection="1">
      <alignment/>
      <protection/>
    </xf>
    <xf numFmtId="3" fontId="6" fillId="32" borderId="11" xfId="0" applyNumberFormat="1" applyFont="1" applyFill="1" applyBorder="1" applyAlignment="1" applyProtection="1">
      <alignment/>
      <protection/>
    </xf>
    <xf numFmtId="0" fontId="0" fillId="0" borderId="13" xfId="0" applyNumberFormat="1" applyBorder="1" applyAlignment="1" applyProtection="1">
      <alignment/>
      <protection/>
    </xf>
    <xf numFmtId="0" fontId="0" fillId="0" borderId="0" xfId="0" applyNumberFormat="1" applyBorder="1" applyAlignment="1" applyProtection="1">
      <alignment/>
      <protection/>
    </xf>
    <xf numFmtId="0" fontId="0" fillId="0" borderId="18" xfId="0" applyNumberFormat="1" applyBorder="1" applyAlignment="1" applyProtection="1">
      <alignment/>
      <protection/>
    </xf>
    <xf numFmtId="164" fontId="102" fillId="0" borderId="38" xfId="42" applyNumberFormat="1" applyFont="1" applyFill="1" applyBorder="1" applyAlignment="1" applyProtection="1">
      <alignment/>
      <protection locked="0"/>
    </xf>
    <xf numFmtId="164" fontId="102" fillId="0" borderId="39" xfId="42" applyNumberFormat="1" applyFont="1" applyFill="1" applyBorder="1" applyAlignment="1" applyProtection="1">
      <alignment/>
      <protection locked="0"/>
    </xf>
    <xf numFmtId="0" fontId="133" fillId="0" borderId="0" xfId="0" applyFont="1" applyAlignment="1" applyProtection="1">
      <alignment/>
      <protection/>
    </xf>
    <xf numFmtId="0" fontId="134" fillId="0" borderId="36" xfId="0" applyFont="1" applyBorder="1" applyAlignment="1">
      <alignment horizontal="center"/>
    </xf>
    <xf numFmtId="0" fontId="129" fillId="0" borderId="0" xfId="0" applyFont="1" applyAlignment="1" applyProtection="1">
      <alignment/>
      <protection/>
    </xf>
    <xf numFmtId="0" fontId="107" fillId="0" borderId="0" xfId="0" applyFont="1" applyAlignment="1" applyProtection="1">
      <alignment/>
      <protection/>
    </xf>
    <xf numFmtId="0" fontId="134" fillId="0" borderId="54" xfId="0" applyFont="1" applyBorder="1" applyAlignment="1" applyProtection="1">
      <alignment horizontal="center" wrapText="1"/>
      <protection/>
    </xf>
    <xf numFmtId="0" fontId="102" fillId="0" borderId="0" xfId="0" applyFont="1" applyFill="1" applyBorder="1" applyAlignment="1" applyProtection="1">
      <alignment horizontal="right"/>
      <protection/>
    </xf>
    <xf numFmtId="1" fontId="102" fillId="35" borderId="13" xfId="0" applyNumberFormat="1" applyFont="1" applyFill="1" applyBorder="1" applyAlignment="1" applyProtection="1">
      <alignment horizontal="center"/>
      <protection/>
    </xf>
    <xf numFmtId="1" fontId="102" fillId="0" borderId="13" xfId="0" applyNumberFormat="1" applyFont="1" applyBorder="1" applyAlignment="1" applyProtection="1">
      <alignment/>
      <protection/>
    </xf>
    <xf numFmtId="1" fontId="102" fillId="35" borderId="0" xfId="0" applyNumberFormat="1" applyFont="1" applyFill="1" applyBorder="1" applyAlignment="1" applyProtection="1">
      <alignment horizontal="center"/>
      <protection/>
    </xf>
    <xf numFmtId="1" fontId="102" fillId="0" borderId="0" xfId="0" applyNumberFormat="1" applyFont="1" applyBorder="1" applyAlignment="1" applyProtection="1">
      <alignment/>
      <protection/>
    </xf>
    <xf numFmtId="1" fontId="102" fillId="0" borderId="15" xfId="0" applyNumberFormat="1" applyFont="1" applyBorder="1" applyAlignment="1" applyProtection="1">
      <alignment/>
      <protection/>
    </xf>
    <xf numFmtId="1" fontId="102" fillId="34" borderId="0" xfId="0" applyNumberFormat="1" applyFont="1" applyFill="1" applyBorder="1" applyAlignment="1" applyProtection="1">
      <alignment/>
      <protection/>
    </xf>
    <xf numFmtId="1" fontId="102" fillId="0" borderId="17" xfId="0" applyNumberFormat="1" applyFont="1" applyBorder="1" applyAlignment="1" applyProtection="1">
      <alignment/>
      <protection/>
    </xf>
    <xf numFmtId="1" fontId="102" fillId="34" borderId="18" xfId="0" applyNumberFormat="1" applyFont="1" applyFill="1" applyBorder="1" applyAlignment="1" applyProtection="1">
      <alignment/>
      <protection/>
    </xf>
    <xf numFmtId="1" fontId="102" fillId="35" borderId="18" xfId="0" applyNumberFormat="1" applyFont="1" applyFill="1" applyBorder="1" applyAlignment="1" applyProtection="1">
      <alignment horizontal="center"/>
      <protection/>
    </xf>
    <xf numFmtId="1" fontId="102" fillId="0" borderId="18" xfId="0" applyNumberFormat="1" applyFont="1" applyBorder="1" applyAlignment="1" applyProtection="1">
      <alignment/>
      <protection/>
    </xf>
    <xf numFmtId="1" fontId="102" fillId="0" borderId="12" xfId="0" applyNumberFormat="1" applyFont="1" applyBorder="1" applyAlignment="1" applyProtection="1">
      <alignment/>
      <protection/>
    </xf>
    <xf numFmtId="1" fontId="102" fillId="34" borderId="13" xfId="0" applyNumberFormat="1" applyFont="1" applyFill="1" applyBorder="1" applyAlignment="1" applyProtection="1">
      <alignment/>
      <protection/>
    </xf>
    <xf numFmtId="1" fontId="102" fillId="0" borderId="29" xfId="0" applyNumberFormat="1" applyFont="1" applyBorder="1" applyAlignment="1" applyProtection="1">
      <alignment/>
      <protection/>
    </xf>
    <xf numFmtId="1" fontId="102" fillId="35" borderId="30" xfId="0" applyNumberFormat="1" applyFont="1" applyFill="1" applyBorder="1" applyAlignment="1" applyProtection="1">
      <alignment horizontal="center"/>
      <protection/>
    </xf>
    <xf numFmtId="0" fontId="115" fillId="0" borderId="0" xfId="0" applyFont="1" applyBorder="1" applyAlignment="1" applyProtection="1">
      <alignment/>
      <protection/>
    </xf>
    <xf numFmtId="168" fontId="103" fillId="0" borderId="0" xfId="0" applyNumberFormat="1" applyFont="1" applyFill="1" applyBorder="1" applyAlignment="1" applyProtection="1">
      <alignment/>
      <protection/>
    </xf>
    <xf numFmtId="0" fontId="10" fillId="0" borderId="0" xfId="0" applyFont="1" applyAlignment="1" applyProtection="1">
      <alignment horizontal="left"/>
      <protection/>
    </xf>
    <xf numFmtId="0" fontId="102" fillId="0" borderId="46" xfId="0" applyFont="1" applyBorder="1" applyAlignment="1" applyProtection="1">
      <alignment horizontal="center"/>
      <protection/>
    </xf>
    <xf numFmtId="0" fontId="0" fillId="0" borderId="38" xfId="0" applyBorder="1" applyAlignment="1" applyProtection="1">
      <alignment/>
      <protection/>
    </xf>
    <xf numFmtId="0" fontId="102" fillId="0" borderId="38" xfId="0" applyFont="1" applyBorder="1" applyAlignment="1">
      <alignment/>
    </xf>
    <xf numFmtId="0" fontId="108" fillId="0" borderId="38" xfId="0" applyFont="1" applyFill="1" applyBorder="1" applyAlignment="1" applyProtection="1">
      <alignment/>
      <protection/>
    </xf>
    <xf numFmtId="0" fontId="106" fillId="0" borderId="14" xfId="0" applyFont="1" applyFill="1" applyBorder="1" applyAlignment="1" applyProtection="1">
      <alignment/>
      <protection/>
    </xf>
    <xf numFmtId="0" fontId="102" fillId="0" borderId="27" xfId="0" applyFont="1" applyFill="1" applyBorder="1" applyAlignment="1" applyProtection="1">
      <alignment/>
      <protection/>
    </xf>
    <xf numFmtId="1" fontId="102" fillId="35" borderId="16" xfId="0" applyNumberFormat="1" applyFont="1" applyFill="1" applyBorder="1" applyAlignment="1" applyProtection="1">
      <alignment horizontal="center"/>
      <protection/>
    </xf>
    <xf numFmtId="1" fontId="102" fillId="35" borderId="19" xfId="0" applyNumberFormat="1" applyFont="1" applyFill="1" applyBorder="1" applyAlignment="1" applyProtection="1">
      <alignment horizontal="center"/>
      <protection/>
    </xf>
    <xf numFmtId="1" fontId="102" fillId="35" borderId="14" xfId="0" applyNumberFormat="1" applyFont="1" applyFill="1" applyBorder="1" applyAlignment="1" applyProtection="1">
      <alignment horizontal="center"/>
      <protection/>
    </xf>
    <xf numFmtId="1" fontId="102" fillId="35" borderId="37" xfId="0" applyNumberFormat="1" applyFont="1" applyFill="1" applyBorder="1" applyAlignment="1" applyProtection="1">
      <alignment horizontal="center"/>
      <protection/>
    </xf>
    <xf numFmtId="164" fontId="102" fillId="0" borderId="0" xfId="42" applyNumberFormat="1" applyFont="1" applyBorder="1" applyAlignment="1" applyProtection="1">
      <alignment/>
      <protection/>
    </xf>
    <xf numFmtId="164" fontId="102" fillId="0" borderId="18" xfId="42" applyNumberFormat="1" applyFont="1" applyBorder="1" applyAlignment="1" applyProtection="1">
      <alignment/>
      <protection/>
    </xf>
    <xf numFmtId="1" fontId="102" fillId="0" borderId="0" xfId="0" applyNumberFormat="1" applyFont="1" applyAlignment="1" applyProtection="1">
      <alignment/>
      <protection/>
    </xf>
    <xf numFmtId="9" fontId="102" fillId="0" borderId="0" xfId="42" applyNumberFormat="1" applyFont="1" applyFill="1" applyBorder="1" applyAlignment="1" applyProtection="1">
      <alignment/>
      <protection/>
    </xf>
    <xf numFmtId="0" fontId="115" fillId="0" borderId="0" xfId="0" applyFont="1" applyFill="1" applyBorder="1" applyAlignment="1" applyProtection="1">
      <alignment/>
      <protection/>
    </xf>
    <xf numFmtId="9" fontId="102" fillId="0" borderId="0" xfId="0" applyNumberFormat="1" applyFont="1" applyBorder="1" applyAlignment="1" applyProtection="1">
      <alignment/>
      <protection/>
    </xf>
    <xf numFmtId="9" fontId="115" fillId="0" borderId="0" xfId="0" applyNumberFormat="1" applyFont="1" applyBorder="1" applyAlignment="1" applyProtection="1">
      <alignment/>
      <protection/>
    </xf>
    <xf numFmtId="0" fontId="106" fillId="0" borderId="18" xfId="0" applyFont="1" applyFill="1" applyBorder="1" applyAlignment="1" applyProtection="1">
      <alignment/>
      <protection/>
    </xf>
    <xf numFmtId="0" fontId="107" fillId="8" borderId="0" xfId="0" applyFont="1" applyFill="1" applyBorder="1" applyAlignment="1" applyProtection="1">
      <alignment horizontal="left" vertical="top" wrapText="1"/>
      <protection/>
    </xf>
    <xf numFmtId="164" fontId="102" fillId="32" borderId="27" xfId="42" applyNumberFormat="1" applyFont="1" applyFill="1" applyBorder="1" applyAlignment="1" applyProtection="1">
      <alignment horizontal="right"/>
      <protection locked="0"/>
    </xf>
    <xf numFmtId="164" fontId="102" fillId="32" borderId="0" xfId="42" applyNumberFormat="1" applyFont="1" applyFill="1" applyBorder="1" applyAlignment="1" applyProtection="1">
      <alignment horizontal="right"/>
      <protection locked="0"/>
    </xf>
    <xf numFmtId="164" fontId="102" fillId="32" borderId="32" xfId="42" applyNumberFormat="1" applyFont="1" applyFill="1" applyBorder="1" applyAlignment="1" applyProtection="1">
      <alignment horizontal="right"/>
      <protection locked="0"/>
    </xf>
    <xf numFmtId="164" fontId="102" fillId="0" borderId="32" xfId="42" applyNumberFormat="1" applyFont="1" applyBorder="1" applyAlignment="1" applyProtection="1">
      <alignment/>
      <protection/>
    </xf>
    <xf numFmtId="0" fontId="135" fillId="0" borderId="0" xfId="0" applyFont="1" applyAlignment="1">
      <alignment/>
    </xf>
    <xf numFmtId="0" fontId="136" fillId="0" borderId="0" xfId="0" applyFont="1" applyAlignment="1">
      <alignment/>
    </xf>
    <xf numFmtId="0" fontId="129" fillId="0" borderId="0" xfId="0" applyFont="1" applyAlignment="1">
      <alignment/>
    </xf>
    <xf numFmtId="0" fontId="102" fillId="0" borderId="0" xfId="0" applyFont="1" applyAlignment="1">
      <alignment horizontal="left" vertical="top" wrapText="1"/>
    </xf>
    <xf numFmtId="0" fontId="105" fillId="0" borderId="0" xfId="0" applyFont="1" applyAlignment="1">
      <alignment horizontal="center"/>
    </xf>
    <xf numFmtId="0" fontId="105" fillId="0" borderId="0" xfId="0" applyFont="1" applyAlignment="1">
      <alignment horizontal="left" vertical="top" wrapText="1"/>
    </xf>
    <xf numFmtId="0" fontId="104" fillId="0" borderId="0" xfId="0" applyFont="1" applyAlignment="1">
      <alignment/>
    </xf>
    <xf numFmtId="0" fontId="102" fillId="0" borderId="0" xfId="0" applyFont="1" applyAlignment="1">
      <alignment horizontal="right"/>
    </xf>
    <xf numFmtId="0" fontId="129" fillId="0" borderId="55" xfId="0" applyFont="1" applyBorder="1" applyAlignment="1">
      <alignment/>
    </xf>
    <xf numFmtId="0" fontId="129" fillId="0" borderId="27" xfId="0" applyFont="1" applyBorder="1" applyAlignment="1">
      <alignment/>
    </xf>
    <xf numFmtId="0" fontId="129" fillId="0" borderId="51" xfId="0" applyFont="1" applyBorder="1" applyAlignment="1">
      <alignment/>
    </xf>
    <xf numFmtId="0" fontId="129" fillId="0" borderId="38" xfId="0" applyFont="1" applyBorder="1" applyAlignment="1">
      <alignment horizontal="right"/>
    </xf>
    <xf numFmtId="0" fontId="129" fillId="0" borderId="52" xfId="0" applyFont="1" applyBorder="1" applyAlignment="1">
      <alignment/>
    </xf>
    <xf numFmtId="0" fontId="129" fillId="0" borderId="21" xfId="0" applyFont="1" applyBorder="1" applyAlignment="1">
      <alignment/>
    </xf>
    <xf numFmtId="3" fontId="129" fillId="0" borderId="27" xfId="0" applyNumberFormat="1" applyFont="1" applyBorder="1" applyAlignment="1">
      <alignment/>
    </xf>
    <xf numFmtId="0" fontId="129" fillId="0" borderId="38" xfId="0" applyFont="1" applyBorder="1" applyAlignment="1">
      <alignment/>
    </xf>
    <xf numFmtId="49" fontId="102" fillId="0" borderId="0" xfId="0" applyNumberFormat="1" applyFont="1" applyAlignment="1" applyProtection="1">
      <alignment/>
      <protection/>
    </xf>
    <xf numFmtId="0" fontId="107" fillId="46" borderId="0" xfId="0" applyFont="1" applyFill="1" applyAlignment="1" applyProtection="1">
      <alignment/>
      <protection/>
    </xf>
    <xf numFmtId="0" fontId="102" fillId="46" borderId="0" xfId="0" applyFont="1" applyFill="1" applyAlignment="1" applyProtection="1">
      <alignment horizontal="center"/>
      <protection/>
    </xf>
    <xf numFmtId="0" fontId="107" fillId="2" borderId="0" xfId="0" applyFont="1" applyFill="1" applyAlignment="1" applyProtection="1">
      <alignment/>
      <protection/>
    </xf>
    <xf numFmtId="0" fontId="107" fillId="2" borderId="0" xfId="0" applyFont="1" applyFill="1" applyAlignment="1" applyProtection="1">
      <alignment horizontal="center"/>
      <protection/>
    </xf>
    <xf numFmtId="0" fontId="102" fillId="0" borderId="27" xfId="0" applyFont="1" applyBorder="1" applyAlignment="1" applyProtection="1">
      <alignment horizontal="left"/>
      <protection/>
    </xf>
    <xf numFmtId="17" fontId="102" fillId="0" borderId="27" xfId="0" applyNumberFormat="1" applyFont="1" applyBorder="1" applyAlignment="1" applyProtection="1">
      <alignment horizontal="left"/>
      <protection/>
    </xf>
    <xf numFmtId="0" fontId="102" fillId="0" borderId="38" xfId="0" applyFont="1" applyBorder="1" applyAlignment="1" applyProtection="1">
      <alignment horizontal="left"/>
      <protection/>
    </xf>
    <xf numFmtId="17" fontId="102" fillId="0" borderId="38" xfId="0" applyNumberFormat="1" applyFont="1" applyBorder="1" applyAlignment="1" applyProtection="1">
      <alignment horizontal="left"/>
      <protection/>
    </xf>
    <xf numFmtId="9" fontId="102" fillId="32" borderId="0" xfId="42" applyNumberFormat="1" applyFont="1" applyFill="1" applyBorder="1" applyAlignment="1" applyProtection="1">
      <alignment/>
      <protection locked="0"/>
    </xf>
    <xf numFmtId="9" fontId="102" fillId="32" borderId="32" xfId="42" applyNumberFormat="1" applyFont="1" applyFill="1" applyBorder="1" applyAlignment="1" applyProtection="1">
      <alignment/>
      <protection locked="0"/>
    </xf>
    <xf numFmtId="164" fontId="102" fillId="0" borderId="42" xfId="42" applyNumberFormat="1" applyFont="1" applyFill="1" applyBorder="1" applyAlignment="1" applyProtection="1">
      <alignment/>
      <protection/>
    </xf>
    <xf numFmtId="164" fontId="107" fillId="47" borderId="0" xfId="42" applyNumberFormat="1" applyFont="1" applyFill="1" applyBorder="1" applyAlignment="1" applyProtection="1">
      <alignment/>
      <protection/>
    </xf>
    <xf numFmtId="164" fontId="102" fillId="0" borderId="42" xfId="42" applyNumberFormat="1" applyFont="1" applyFill="1" applyBorder="1" applyAlignment="1" applyProtection="1">
      <alignment horizontal="right"/>
      <protection/>
    </xf>
    <xf numFmtId="164" fontId="102" fillId="0" borderId="0" xfId="42" applyNumberFormat="1" applyFont="1" applyFill="1" applyBorder="1" applyAlignment="1" applyProtection="1">
      <alignment/>
      <protection/>
    </xf>
    <xf numFmtId="0" fontId="108" fillId="0" borderId="0" xfId="0" applyFont="1" applyAlignment="1" applyProtection="1">
      <alignment/>
      <protection/>
    </xf>
    <xf numFmtId="0" fontId="102" fillId="36" borderId="0" xfId="0" applyFont="1" applyFill="1" applyAlignment="1" applyProtection="1">
      <alignment/>
      <protection/>
    </xf>
    <xf numFmtId="0" fontId="102" fillId="32" borderId="28" xfId="0" applyFont="1" applyFill="1" applyBorder="1" applyAlignment="1" applyProtection="1">
      <alignment/>
      <protection/>
    </xf>
    <xf numFmtId="0" fontId="102" fillId="5" borderId="28" xfId="0" applyFont="1" applyFill="1" applyBorder="1" applyAlignment="1" applyProtection="1">
      <alignment/>
      <protection/>
    </xf>
    <xf numFmtId="0" fontId="102" fillId="5" borderId="11" xfId="0" applyFont="1" applyFill="1" applyBorder="1" applyAlignment="1" applyProtection="1">
      <alignment/>
      <protection/>
    </xf>
    <xf numFmtId="0" fontId="102" fillId="7" borderId="28" xfId="0" applyFont="1" applyFill="1" applyBorder="1" applyAlignment="1" applyProtection="1">
      <alignment/>
      <protection/>
    </xf>
    <xf numFmtId="0" fontId="102" fillId="7" borderId="11" xfId="0" applyFont="1" applyFill="1" applyBorder="1" applyAlignment="1" applyProtection="1">
      <alignment/>
      <protection/>
    </xf>
    <xf numFmtId="0" fontId="102" fillId="37" borderId="28" xfId="0" applyFont="1" applyFill="1" applyBorder="1" applyAlignment="1" applyProtection="1">
      <alignment/>
      <protection/>
    </xf>
    <xf numFmtId="0" fontId="102" fillId="37" borderId="11" xfId="0" applyFont="1" applyFill="1" applyBorder="1" applyAlignment="1" applyProtection="1">
      <alignment/>
      <protection/>
    </xf>
    <xf numFmtId="0" fontId="102" fillId="5" borderId="0" xfId="0" applyFont="1" applyFill="1" applyAlignment="1" applyProtection="1">
      <alignment/>
      <protection/>
    </xf>
    <xf numFmtId="0" fontId="106" fillId="38" borderId="0" xfId="0" applyFont="1" applyFill="1" applyAlignment="1" applyProtection="1">
      <alignment/>
      <protection/>
    </xf>
    <xf numFmtId="0" fontId="102" fillId="39" borderId="0" xfId="0" applyFont="1" applyFill="1" applyAlignment="1" applyProtection="1">
      <alignment/>
      <protection/>
    </xf>
    <xf numFmtId="0" fontId="102" fillId="34" borderId="0" xfId="0" applyFont="1" applyFill="1" applyAlignment="1" applyProtection="1" quotePrefix="1">
      <alignment/>
      <protection/>
    </xf>
    <xf numFmtId="0" fontId="102" fillId="35" borderId="0" xfId="0" applyFont="1" applyFill="1" applyAlignment="1" applyProtection="1">
      <alignment horizontal="center"/>
      <protection/>
    </xf>
    <xf numFmtId="0" fontId="102" fillId="34" borderId="0" xfId="0" applyFont="1" applyFill="1" applyAlignment="1" applyProtection="1">
      <alignment/>
      <protection/>
    </xf>
    <xf numFmtId="0" fontId="102" fillId="0" borderId="12" xfId="0" applyFont="1" applyBorder="1" applyAlignment="1" applyProtection="1">
      <alignment/>
      <protection/>
    </xf>
    <xf numFmtId="17" fontId="102" fillId="0" borderId="13" xfId="0" applyNumberFormat="1" applyFont="1" applyBorder="1" applyAlignment="1" applyProtection="1">
      <alignment horizontal="left"/>
      <protection/>
    </xf>
    <xf numFmtId="17" fontId="102" fillId="0" borderId="0" xfId="0" applyNumberFormat="1" applyFont="1" applyBorder="1" applyAlignment="1" applyProtection="1">
      <alignment horizontal="left"/>
      <protection/>
    </xf>
    <xf numFmtId="17" fontId="102" fillId="0" borderId="18" xfId="0" applyNumberFormat="1" applyFont="1" applyBorder="1" applyAlignment="1" applyProtection="1">
      <alignment horizontal="left"/>
      <protection/>
    </xf>
    <xf numFmtId="1" fontId="108" fillId="0" borderId="0" xfId="0" applyNumberFormat="1" applyFont="1" applyBorder="1" applyAlignment="1" applyProtection="1">
      <alignment/>
      <protection/>
    </xf>
    <xf numFmtId="164" fontId="102" fillId="0" borderId="15" xfId="42" applyNumberFormat="1" applyFont="1" applyBorder="1" applyAlignment="1" applyProtection="1">
      <alignment/>
      <protection/>
    </xf>
    <xf numFmtId="1" fontId="108" fillId="0" borderId="18" xfId="0" applyNumberFormat="1" applyFont="1" applyBorder="1" applyAlignment="1" applyProtection="1">
      <alignment/>
      <protection/>
    </xf>
    <xf numFmtId="164" fontId="102" fillId="0" borderId="17" xfId="42" applyNumberFormat="1" applyFont="1" applyBorder="1" applyAlignment="1" applyProtection="1">
      <alignment/>
      <protection/>
    </xf>
    <xf numFmtId="17" fontId="102" fillId="0" borderId="30" xfId="0" applyNumberFormat="1" applyFont="1" applyBorder="1" applyAlignment="1" applyProtection="1">
      <alignment horizontal="left"/>
      <protection/>
    </xf>
    <xf numFmtId="1" fontId="102" fillId="0" borderId="30" xfId="0" applyNumberFormat="1" applyFont="1" applyBorder="1" applyAlignment="1" applyProtection="1">
      <alignment/>
      <protection/>
    </xf>
    <xf numFmtId="166" fontId="102" fillId="0" borderId="30" xfId="0" applyNumberFormat="1" applyFont="1" applyBorder="1" applyAlignment="1" applyProtection="1">
      <alignment/>
      <protection/>
    </xf>
    <xf numFmtId="164" fontId="102" fillId="0" borderId="27" xfId="42" applyNumberFormat="1" applyFont="1" applyBorder="1" applyAlignment="1" applyProtection="1">
      <alignment horizontal="center"/>
      <protection/>
    </xf>
    <xf numFmtId="164" fontId="102" fillId="0" borderId="38" xfId="42" applyNumberFormat="1" applyFont="1" applyBorder="1" applyAlignment="1" applyProtection="1">
      <alignment horizontal="center"/>
      <protection/>
    </xf>
    <xf numFmtId="49" fontId="137" fillId="0" borderId="10" xfId="0" applyNumberFormat="1" applyFont="1" applyBorder="1" applyAlignment="1" applyProtection="1">
      <alignment/>
      <protection/>
    </xf>
    <xf numFmtId="9" fontId="6" fillId="0" borderId="0" xfId="57" applyFont="1" applyFill="1" applyBorder="1" applyAlignment="1" applyProtection="1">
      <alignment horizontal="center"/>
      <protection locked="0"/>
    </xf>
    <xf numFmtId="0" fontId="5" fillId="0" borderId="27" xfId="0" applyFont="1" applyFill="1" applyBorder="1" applyAlignment="1" applyProtection="1">
      <alignment/>
      <protection/>
    </xf>
    <xf numFmtId="9" fontId="102" fillId="0" borderId="11" xfId="57" applyFont="1" applyBorder="1" applyAlignment="1" applyProtection="1">
      <alignment horizontal="center"/>
      <protection/>
    </xf>
    <xf numFmtId="3" fontId="6" fillId="0" borderId="0" xfId="42" applyNumberFormat="1" applyFont="1" applyFill="1" applyBorder="1" applyAlignment="1" applyProtection="1">
      <alignment horizontal="center"/>
      <protection locked="0"/>
    </xf>
    <xf numFmtId="0" fontId="102" fillId="0" borderId="0" xfId="0" applyFont="1" applyFill="1" applyAlignment="1" applyProtection="1">
      <alignment horizontal="left"/>
      <protection/>
    </xf>
    <xf numFmtId="9" fontId="102" fillId="0" borderId="0" xfId="0" applyNumberFormat="1" applyFont="1" applyFill="1" applyAlignment="1" applyProtection="1">
      <alignment/>
      <protection/>
    </xf>
    <xf numFmtId="43" fontId="0" fillId="0" borderId="0" xfId="0" applyNumberFormat="1" applyAlignment="1">
      <alignment/>
    </xf>
    <xf numFmtId="0" fontId="136" fillId="0" borderId="0" xfId="0" applyFont="1" applyFill="1" applyBorder="1" applyAlignment="1" applyProtection="1">
      <alignment horizontal="left"/>
      <protection/>
    </xf>
    <xf numFmtId="0" fontId="107" fillId="0" borderId="0" xfId="0" applyFont="1" applyFill="1" applyBorder="1" applyAlignment="1" applyProtection="1">
      <alignment/>
      <protection/>
    </xf>
    <xf numFmtId="0" fontId="102" fillId="0" borderId="0" xfId="0" applyNumberFormat="1" applyFont="1" applyAlignment="1" applyProtection="1">
      <alignment/>
      <protection/>
    </xf>
    <xf numFmtId="0" fontId="102" fillId="0" borderId="0" xfId="0" applyFont="1" applyAlignment="1">
      <alignment wrapText="1"/>
    </xf>
    <xf numFmtId="0" fontId="102" fillId="0" borderId="0" xfId="0" applyFont="1" applyFill="1" applyAlignment="1">
      <alignment horizontal="left" vertical="top" wrapText="1"/>
    </xf>
    <xf numFmtId="0" fontId="0" fillId="0" borderId="27" xfId="0" applyBorder="1" applyAlignment="1" applyProtection="1">
      <alignment/>
      <protection/>
    </xf>
    <xf numFmtId="164" fontId="102" fillId="0" borderId="27" xfId="42" applyNumberFormat="1" applyFont="1" applyBorder="1" applyAlignment="1" applyProtection="1">
      <alignment/>
      <protection/>
    </xf>
    <xf numFmtId="9" fontId="102" fillId="32" borderId="11" xfId="57" applyFont="1" applyFill="1" applyBorder="1" applyAlignment="1" applyProtection="1">
      <alignment horizontal="center"/>
      <protection locked="0"/>
    </xf>
    <xf numFmtId="164" fontId="8" fillId="0" borderId="44" xfId="42" applyNumberFormat="1" applyFont="1" applyFill="1" applyBorder="1" applyAlignment="1" applyProtection="1">
      <alignment horizontal="center" vertical="center"/>
      <protection locked="0"/>
    </xf>
    <xf numFmtId="164" fontId="8" fillId="0" borderId="56" xfId="42" applyNumberFormat="1" applyFont="1" applyFill="1" applyBorder="1" applyAlignment="1" applyProtection="1">
      <alignment horizontal="center"/>
      <protection locked="0"/>
    </xf>
    <xf numFmtId="164" fontId="8" fillId="0" borderId="46" xfId="42" applyNumberFormat="1" applyFont="1" applyFill="1" applyBorder="1" applyAlignment="1" applyProtection="1">
      <alignment horizontal="center" vertical="center"/>
      <protection locked="0"/>
    </xf>
    <xf numFmtId="164" fontId="8" fillId="0" borderId="57" xfId="42" applyNumberFormat="1" applyFont="1" applyFill="1" applyBorder="1" applyAlignment="1" applyProtection="1">
      <alignment horizontal="center"/>
      <protection locked="0"/>
    </xf>
    <xf numFmtId="165" fontId="8" fillId="0" borderId="58" xfId="0" applyNumberFormat="1" applyFont="1" applyFill="1" applyBorder="1" applyAlignment="1" applyProtection="1">
      <alignment horizontal="center"/>
      <protection locked="0"/>
    </xf>
    <xf numFmtId="0" fontId="8" fillId="0" borderId="0" xfId="0" applyFont="1" applyFill="1" applyAlignment="1" applyProtection="1">
      <alignment/>
      <protection locked="0"/>
    </xf>
    <xf numFmtId="164" fontId="8" fillId="8" borderId="0" xfId="42" applyNumberFormat="1" applyFont="1" applyFill="1" applyBorder="1" applyAlignment="1" applyProtection="1">
      <alignment horizontal="center" vertical="center"/>
      <protection locked="0"/>
    </xf>
    <xf numFmtId="164" fontId="8" fillId="14" borderId="0" xfId="42" applyNumberFormat="1" applyFont="1" applyFill="1" applyBorder="1" applyAlignment="1" applyProtection="1">
      <alignment horizontal="center" vertical="center"/>
      <protection locked="0"/>
    </xf>
    <xf numFmtId="164" fontId="8" fillId="42" borderId="0" xfId="42" applyNumberFormat="1" applyFont="1" applyFill="1" applyBorder="1" applyAlignment="1" applyProtection="1">
      <alignment horizontal="center" vertical="center"/>
      <protection locked="0"/>
    </xf>
    <xf numFmtId="164" fontId="8" fillId="43" borderId="0" xfId="42" applyNumberFormat="1" applyFont="1" applyFill="1" applyBorder="1" applyAlignment="1" applyProtection="1">
      <alignment horizontal="center" vertical="center"/>
      <protection locked="0"/>
    </xf>
    <xf numFmtId="164" fontId="8" fillId="10" borderId="0" xfId="42" applyNumberFormat="1" applyFont="1" applyFill="1" applyBorder="1" applyAlignment="1" applyProtection="1">
      <alignment horizontal="center" vertical="center"/>
      <protection locked="0"/>
    </xf>
    <xf numFmtId="164" fontId="8" fillId="44" borderId="0" xfId="42" applyNumberFormat="1" applyFont="1" applyFill="1" applyBorder="1" applyAlignment="1" applyProtection="1">
      <alignment horizontal="center" vertical="center"/>
      <protection locked="0"/>
    </xf>
    <xf numFmtId="164" fontId="8" fillId="45" borderId="0" xfId="42" applyNumberFormat="1" applyFont="1" applyFill="1" applyBorder="1" applyAlignment="1" applyProtection="1">
      <alignment horizontal="center" vertical="center"/>
      <protection locked="0"/>
    </xf>
    <xf numFmtId="164" fontId="8" fillId="45" borderId="16" xfId="42" applyNumberFormat="1" applyFont="1" applyFill="1" applyBorder="1" applyAlignment="1" applyProtection="1">
      <alignment horizontal="center" vertical="center"/>
      <protection locked="0"/>
    </xf>
    <xf numFmtId="164" fontId="8" fillId="45" borderId="59" xfId="42" applyNumberFormat="1" applyFont="1" applyFill="1" applyBorder="1" applyAlignment="1" applyProtection="1">
      <alignment horizontal="center" vertical="center"/>
      <protection locked="0"/>
    </xf>
    <xf numFmtId="43" fontId="8" fillId="0" borderId="48" xfId="0" applyNumberFormat="1" applyFont="1" applyFill="1" applyBorder="1" applyAlignment="1" applyProtection="1">
      <alignment horizontal="center"/>
      <protection locked="0"/>
    </xf>
    <xf numFmtId="164" fontId="8" fillId="0" borderId="60" xfId="42" applyNumberFormat="1" applyFont="1" applyFill="1" applyBorder="1" applyAlignment="1" applyProtection="1">
      <alignment horizontal="center"/>
      <protection locked="0"/>
    </xf>
    <xf numFmtId="164" fontId="8" fillId="0" borderId="42" xfId="42" applyNumberFormat="1" applyFont="1" applyFill="1" applyBorder="1" applyAlignment="1" applyProtection="1">
      <alignment horizontal="center"/>
      <protection locked="0"/>
    </xf>
    <xf numFmtId="164" fontId="8" fillId="0" borderId="61" xfId="42" applyNumberFormat="1" applyFont="1" applyFill="1" applyBorder="1" applyAlignment="1" applyProtection="1">
      <alignment horizontal="center"/>
      <protection locked="0"/>
    </xf>
    <xf numFmtId="164" fontId="8" fillId="0" borderId="61" xfId="42" applyNumberFormat="1" applyFont="1" applyFill="1" applyBorder="1" applyAlignment="1" applyProtection="1">
      <alignment horizontal="center" vertical="center"/>
      <protection locked="0"/>
    </xf>
    <xf numFmtId="164" fontId="64" fillId="0" borderId="61" xfId="42" applyNumberFormat="1" applyFont="1" applyFill="1" applyBorder="1" applyAlignment="1" applyProtection="1">
      <alignment horizontal="center"/>
      <protection locked="0"/>
    </xf>
    <xf numFmtId="164" fontId="64" fillId="0" borderId="61" xfId="42" applyNumberFormat="1" applyFont="1" applyFill="1" applyBorder="1" applyAlignment="1" applyProtection="1">
      <alignment horizontal="center" vertical="center"/>
      <protection locked="0"/>
    </xf>
    <xf numFmtId="164" fontId="64" fillId="0" borderId="62" xfId="42" applyNumberFormat="1" applyFont="1" applyFill="1" applyBorder="1" applyAlignment="1" applyProtection="1">
      <alignment horizontal="center"/>
      <protection locked="0"/>
    </xf>
    <xf numFmtId="164" fontId="64" fillId="0" borderId="46" xfId="42" applyNumberFormat="1" applyFont="1" applyFill="1" applyBorder="1" applyAlignment="1" applyProtection="1">
      <alignment horizontal="center"/>
      <protection locked="0"/>
    </xf>
    <xf numFmtId="164" fontId="65" fillId="0" borderId="46" xfId="42" applyNumberFormat="1" applyFont="1" applyFill="1" applyBorder="1" applyAlignment="1" applyProtection="1">
      <alignment horizontal="center"/>
      <protection locked="0"/>
    </xf>
    <xf numFmtId="164" fontId="64" fillId="0" borderId="46" xfId="42" applyNumberFormat="1" applyFont="1" applyFill="1" applyBorder="1" applyAlignment="1" applyProtection="1">
      <alignment horizontal="center" vertical="center"/>
      <protection locked="0"/>
    </xf>
    <xf numFmtId="164" fontId="64" fillId="0" borderId="57" xfId="42" applyNumberFormat="1" applyFont="1" applyFill="1" applyBorder="1" applyAlignment="1" applyProtection="1">
      <alignment horizontal="center"/>
      <protection locked="0"/>
    </xf>
    <xf numFmtId="164" fontId="8" fillId="0" borderId="62" xfId="42" applyNumberFormat="1" applyFont="1" applyFill="1" applyBorder="1" applyAlignment="1" applyProtection="1">
      <alignment horizontal="center"/>
      <protection locked="0"/>
    </xf>
    <xf numFmtId="164" fontId="8" fillId="0" borderId="54" xfId="42" applyNumberFormat="1" applyFont="1" applyFill="1" applyBorder="1" applyAlignment="1" applyProtection="1">
      <alignment horizontal="center"/>
      <protection locked="0"/>
    </xf>
    <xf numFmtId="0" fontId="0" fillId="0" borderId="42" xfId="0" applyFont="1" applyBorder="1" applyAlignment="1">
      <alignment/>
    </xf>
    <xf numFmtId="164" fontId="0" fillId="0" borderId="42" xfId="42" applyNumberFormat="1" applyFont="1" applyBorder="1" applyAlignment="1">
      <alignment/>
    </xf>
    <xf numFmtId="164" fontId="8" fillId="0" borderId="54" xfId="42" applyNumberFormat="1" applyFont="1" applyFill="1" applyBorder="1" applyAlignment="1" applyProtection="1">
      <alignment horizontal="center" vertical="center"/>
      <protection locked="0"/>
    </xf>
    <xf numFmtId="164" fontId="8" fillId="0" borderId="63" xfId="42" applyNumberFormat="1" applyFont="1" applyFill="1" applyBorder="1" applyAlignment="1" applyProtection="1">
      <alignment horizontal="center"/>
      <protection locked="0"/>
    </xf>
    <xf numFmtId="164" fontId="0" fillId="0" borderId="42" xfId="42" applyNumberFormat="1" applyFont="1" applyFill="1" applyBorder="1" applyAlignment="1">
      <alignment/>
    </xf>
    <xf numFmtId="3" fontId="138" fillId="0" borderId="0" xfId="0" applyNumberFormat="1" applyFont="1" applyAlignment="1">
      <alignment/>
    </xf>
    <xf numFmtId="164" fontId="139" fillId="0" borderId="46" xfId="42" applyNumberFormat="1" applyFont="1" applyFill="1" applyBorder="1" applyAlignment="1" applyProtection="1">
      <alignment horizontal="center"/>
      <protection locked="0"/>
    </xf>
    <xf numFmtId="164" fontId="129" fillId="0" borderId="34" xfId="42" applyNumberFormat="1" applyFont="1" applyFill="1" applyBorder="1" applyAlignment="1" applyProtection="1">
      <alignment/>
      <protection locked="0"/>
    </xf>
    <xf numFmtId="164" fontId="8" fillId="0" borderId="34" xfId="42" applyNumberFormat="1" applyFont="1" applyFill="1" applyBorder="1" applyAlignment="1" applyProtection="1">
      <alignment horizontal="center"/>
      <protection locked="0"/>
    </xf>
    <xf numFmtId="164" fontId="64" fillId="0" borderId="54" xfId="42" applyNumberFormat="1" applyFont="1" applyFill="1" applyBorder="1" applyAlignment="1" applyProtection="1">
      <alignment horizontal="center"/>
      <protection locked="0"/>
    </xf>
    <xf numFmtId="164" fontId="64" fillId="0" borderId="63" xfId="42" applyNumberFormat="1" applyFont="1" applyFill="1" applyBorder="1" applyAlignment="1" applyProtection="1">
      <alignment horizontal="center"/>
      <protection locked="0"/>
    </xf>
    <xf numFmtId="0" fontId="129" fillId="0" borderId="42" xfId="0" applyFont="1" applyFill="1" applyBorder="1" applyAlignment="1" applyProtection="1">
      <alignment/>
      <protection locked="0"/>
    </xf>
    <xf numFmtId="164" fontId="102" fillId="32" borderId="16" xfId="42" applyNumberFormat="1" applyFont="1" applyFill="1" applyBorder="1" applyAlignment="1" applyProtection="1">
      <alignment/>
      <protection/>
    </xf>
    <xf numFmtId="164" fontId="102" fillId="32" borderId="64" xfId="42" applyNumberFormat="1" applyFont="1" applyFill="1" applyBorder="1" applyAlignment="1" applyProtection="1">
      <alignment/>
      <protection/>
    </xf>
    <xf numFmtId="168" fontId="140" fillId="32" borderId="10" xfId="0" applyNumberFormat="1" applyFont="1" applyFill="1" applyBorder="1" applyAlignment="1" applyProtection="1">
      <alignment/>
      <protection/>
    </xf>
    <xf numFmtId="168" fontId="103" fillId="32" borderId="10" xfId="0" applyNumberFormat="1" applyFont="1" applyFill="1" applyBorder="1" applyAlignment="1" applyProtection="1">
      <alignment/>
      <protection/>
    </xf>
    <xf numFmtId="49" fontId="103" fillId="32" borderId="10" xfId="0" applyNumberFormat="1" applyFont="1" applyFill="1" applyBorder="1" applyAlignment="1" applyProtection="1">
      <alignment horizontal="left"/>
      <protection/>
    </xf>
    <xf numFmtId="49" fontId="103" fillId="32" borderId="10" xfId="0" applyNumberFormat="1" applyFont="1" applyFill="1" applyBorder="1" applyAlignment="1" applyProtection="1">
      <alignment/>
      <protection/>
    </xf>
    <xf numFmtId="14" fontId="102" fillId="0" borderId="0" xfId="0" applyNumberFormat="1" applyFont="1" applyAlignment="1" applyProtection="1">
      <alignment horizontal="right"/>
      <protection/>
    </xf>
    <xf numFmtId="0" fontId="102" fillId="0" borderId="0" xfId="0" applyFont="1" applyAlignment="1" applyProtection="1">
      <alignment horizontal="left" indent="5"/>
      <protection/>
    </xf>
    <xf numFmtId="0" fontId="104" fillId="0" borderId="0" xfId="0" applyFont="1" applyFill="1" applyBorder="1" applyAlignment="1" applyProtection="1">
      <alignment/>
      <protection/>
    </xf>
    <xf numFmtId="1" fontId="6" fillId="32" borderId="0" xfId="57" applyNumberFormat="1" applyFont="1" applyFill="1" applyBorder="1" applyAlignment="1" applyProtection="1">
      <alignment horizontal="center"/>
      <protection locked="0"/>
    </xf>
    <xf numFmtId="0" fontId="15" fillId="0" borderId="0" xfId="0" applyFont="1" applyBorder="1" applyAlignment="1" applyProtection="1">
      <alignment/>
      <protection/>
    </xf>
    <xf numFmtId="0" fontId="6" fillId="32" borderId="0" xfId="0" applyFont="1" applyFill="1" applyBorder="1" applyAlignment="1" applyProtection="1">
      <alignment horizontal="center"/>
      <protection locked="0"/>
    </xf>
    <xf numFmtId="0" fontId="102" fillId="32" borderId="0" xfId="0" applyFont="1" applyFill="1" applyBorder="1" applyAlignment="1" applyProtection="1">
      <alignment horizontal="center"/>
      <protection locked="0"/>
    </xf>
    <xf numFmtId="0" fontId="102" fillId="35" borderId="0" xfId="0" applyFont="1" applyFill="1" applyBorder="1" applyAlignment="1" applyProtection="1">
      <alignment/>
      <protection/>
    </xf>
    <xf numFmtId="0" fontId="102" fillId="7" borderId="42" xfId="0" applyFont="1" applyFill="1" applyBorder="1" applyAlignment="1" applyProtection="1">
      <alignment/>
      <protection/>
    </xf>
    <xf numFmtId="14" fontId="102" fillId="0" borderId="0" xfId="0" applyNumberFormat="1" applyFont="1" applyAlignment="1" applyProtection="1">
      <alignment horizontal="left"/>
      <protection/>
    </xf>
    <xf numFmtId="3" fontId="102" fillId="0" borderId="10" xfId="42" applyNumberFormat="1" applyFont="1" applyFill="1" applyBorder="1" applyAlignment="1" applyProtection="1">
      <alignment horizontal="center"/>
      <protection/>
    </xf>
    <xf numFmtId="17" fontId="102" fillId="0" borderId="0" xfId="0" applyNumberFormat="1" applyFont="1" applyAlignment="1" applyProtection="1">
      <alignment/>
      <protection/>
    </xf>
    <xf numFmtId="1" fontId="6" fillId="32" borderId="0" xfId="0" applyNumberFormat="1" applyFont="1" applyFill="1" applyBorder="1" applyAlignment="1" applyProtection="1">
      <alignment horizontal="center"/>
      <protection locked="0"/>
    </xf>
    <xf numFmtId="0" fontId="107" fillId="8" borderId="0" xfId="0" applyFont="1" applyFill="1" applyAlignment="1">
      <alignment horizontal="left" vertical="top" wrapText="1"/>
    </xf>
    <xf numFmtId="0" fontId="5" fillId="0" borderId="0" xfId="0" applyFont="1" applyFill="1" applyBorder="1" applyAlignment="1" applyProtection="1">
      <alignment/>
      <protection/>
    </xf>
    <xf numFmtId="3" fontId="102" fillId="0" borderId="0" xfId="0" applyNumberFormat="1" applyFont="1" applyFill="1" applyBorder="1" applyAlignment="1" applyProtection="1">
      <alignment horizontal="center" vertical="center"/>
      <protection locked="0"/>
    </xf>
    <xf numFmtId="3" fontId="102" fillId="32" borderId="10" xfId="0" applyNumberFormat="1" applyFont="1" applyFill="1" applyBorder="1" applyAlignment="1" applyProtection="1">
      <alignment horizontal="center" vertical="center"/>
      <protection locked="0"/>
    </xf>
    <xf numFmtId="0" fontId="102" fillId="0" borderId="0" xfId="0" applyFont="1" applyBorder="1" applyAlignment="1" applyProtection="1">
      <alignment horizontal="center" wrapText="1"/>
      <protection/>
    </xf>
    <xf numFmtId="0" fontId="115" fillId="0" borderId="15" xfId="0" applyFont="1" applyBorder="1" applyAlignment="1" applyProtection="1">
      <alignment horizontal="center" wrapText="1"/>
      <protection/>
    </xf>
    <xf numFmtId="164" fontId="0" fillId="0" borderId="0" xfId="42" applyNumberFormat="1" applyFont="1" applyFill="1" applyBorder="1" applyAlignment="1" applyProtection="1">
      <alignment horizontal="center" wrapText="1"/>
      <protection/>
    </xf>
    <xf numFmtId="0" fontId="102" fillId="0" borderId="40" xfId="0" applyFont="1" applyBorder="1" applyAlignment="1" applyProtection="1">
      <alignment horizontal="center" wrapText="1"/>
      <protection/>
    </xf>
    <xf numFmtId="0" fontId="102" fillId="0" borderId="0" xfId="0" applyFont="1" applyAlignment="1" applyProtection="1">
      <alignment horizontal="center" wrapText="1"/>
      <protection/>
    </xf>
    <xf numFmtId="0" fontId="0" fillId="0" borderId="0" xfId="0" applyAlignment="1" applyProtection="1">
      <alignment horizontal="center" wrapText="1"/>
      <protection/>
    </xf>
    <xf numFmtId="0" fontId="0" fillId="0" borderId="16" xfId="0" applyBorder="1" applyAlignment="1" applyProtection="1">
      <alignment horizontal="center" wrapText="1"/>
      <protection/>
    </xf>
    <xf numFmtId="0" fontId="115" fillId="0" borderId="0" xfId="0" applyFont="1" applyBorder="1" applyAlignment="1" applyProtection="1">
      <alignment horizontal="left" vertical="top" wrapText="1"/>
      <protection/>
    </xf>
    <xf numFmtId="0" fontId="115" fillId="0" borderId="16" xfId="0" applyFont="1" applyBorder="1" applyAlignment="1" applyProtection="1">
      <alignment horizontal="left" vertical="top" wrapText="1"/>
      <protection/>
    </xf>
    <xf numFmtId="164" fontId="8" fillId="22" borderId="65" xfId="42" applyNumberFormat="1" applyFont="1" applyFill="1" applyBorder="1" applyAlignment="1" applyProtection="1">
      <alignment horizontal="center" vertical="center"/>
      <protection locked="0"/>
    </xf>
    <xf numFmtId="164" fontId="8" fillId="44" borderId="65" xfId="42" applyNumberFormat="1" applyFont="1" applyFill="1" applyBorder="1" applyAlignment="1" applyProtection="1">
      <alignment horizontal="center" vertical="center"/>
      <protection locked="0"/>
    </xf>
    <xf numFmtId="164" fontId="8" fillId="45" borderId="65" xfId="42" applyNumberFormat="1" applyFont="1" applyFill="1" applyBorder="1" applyAlignment="1" applyProtection="1">
      <alignment horizontal="center" vertical="center"/>
      <protection locked="0"/>
    </xf>
    <xf numFmtId="164" fontId="8" fillId="45" borderId="66" xfId="42" applyNumberFormat="1" applyFont="1" applyFill="1" applyBorder="1" applyAlignment="1" applyProtection="1">
      <alignment horizontal="center" vertical="center"/>
      <protection locked="0"/>
    </xf>
    <xf numFmtId="164" fontId="129" fillId="32" borderId="12" xfId="42" applyNumberFormat="1" applyFont="1" applyFill="1" applyBorder="1" applyAlignment="1" applyProtection="1">
      <alignment horizontal="center" vertical="center"/>
      <protection/>
    </xf>
    <xf numFmtId="164" fontId="129" fillId="32" borderId="17" xfId="42" applyNumberFormat="1" applyFont="1" applyFill="1" applyBorder="1" applyAlignment="1" applyProtection="1">
      <alignment horizontal="center" vertical="center"/>
      <protection/>
    </xf>
    <xf numFmtId="164" fontId="129" fillId="8" borderId="13" xfId="42" applyNumberFormat="1" applyFont="1" applyFill="1" applyBorder="1" applyAlignment="1" applyProtection="1">
      <alignment horizontal="center" vertical="center"/>
      <protection locked="0"/>
    </xf>
    <xf numFmtId="164" fontId="129" fillId="14" borderId="13" xfId="42" applyNumberFormat="1" applyFont="1" applyFill="1" applyBorder="1" applyAlignment="1" applyProtection="1">
      <alignment horizontal="center" vertical="center"/>
      <protection locked="0"/>
    </xf>
    <xf numFmtId="164" fontId="130" fillId="42" borderId="13" xfId="42" applyNumberFormat="1" applyFont="1" applyFill="1" applyBorder="1" applyAlignment="1" applyProtection="1">
      <alignment horizontal="center" vertical="center"/>
      <protection locked="0"/>
    </xf>
    <xf numFmtId="164" fontId="130" fillId="43" borderId="13" xfId="42" applyNumberFormat="1" applyFont="1" applyFill="1" applyBorder="1" applyAlignment="1" applyProtection="1">
      <alignment horizontal="center" vertical="center"/>
      <protection locked="0"/>
    </xf>
    <xf numFmtId="164" fontId="129" fillId="10" borderId="13" xfId="42" applyNumberFormat="1" applyFont="1" applyFill="1" applyBorder="1" applyAlignment="1" applyProtection="1">
      <alignment horizontal="center" vertical="center"/>
      <protection locked="0"/>
    </xf>
    <xf numFmtId="164" fontId="8" fillId="22" borderId="13" xfId="42" applyNumberFormat="1" applyFont="1" applyFill="1" applyBorder="1" applyAlignment="1" applyProtection="1">
      <alignment horizontal="center" vertical="center"/>
      <protection locked="0"/>
    </xf>
    <xf numFmtId="164" fontId="129" fillId="32" borderId="12" xfId="42" applyNumberFormat="1" applyFont="1" applyFill="1" applyBorder="1" applyAlignment="1" applyProtection="1">
      <alignment horizontal="center" vertical="center"/>
      <protection locked="0"/>
    </xf>
    <xf numFmtId="164" fontId="129" fillId="32" borderId="17" xfId="42" applyNumberFormat="1" applyFont="1" applyFill="1" applyBorder="1" applyAlignment="1" applyProtection="1">
      <alignment horizontal="center" vertical="center"/>
      <protection locked="0"/>
    </xf>
    <xf numFmtId="164" fontId="8" fillId="8" borderId="65" xfId="42" applyNumberFormat="1" applyFont="1" applyFill="1" applyBorder="1" applyAlignment="1" applyProtection="1">
      <alignment horizontal="center" vertical="center"/>
      <protection locked="0"/>
    </xf>
    <xf numFmtId="164" fontId="8" fillId="14" borderId="65" xfId="42" applyNumberFormat="1" applyFont="1" applyFill="1" applyBorder="1" applyAlignment="1" applyProtection="1">
      <alignment horizontal="center" vertical="center"/>
      <protection locked="0"/>
    </xf>
    <xf numFmtId="164" fontId="8" fillId="42" borderId="65" xfId="42" applyNumberFormat="1" applyFont="1" applyFill="1" applyBorder="1" applyAlignment="1" applyProtection="1">
      <alignment horizontal="center" vertical="center"/>
      <protection locked="0"/>
    </xf>
    <xf numFmtId="164" fontId="8" fillId="43" borderId="65" xfId="42" applyNumberFormat="1" applyFont="1" applyFill="1" applyBorder="1" applyAlignment="1" applyProtection="1">
      <alignment horizontal="center" vertical="center"/>
      <protection locked="0"/>
    </xf>
    <xf numFmtId="164" fontId="8" fillId="10" borderId="65" xfId="42" applyNumberFormat="1" applyFont="1" applyFill="1" applyBorder="1" applyAlignment="1" applyProtection="1">
      <alignment horizontal="center" vertical="center"/>
      <protection locked="0"/>
    </xf>
    <xf numFmtId="164" fontId="130" fillId="44" borderId="13" xfId="42" applyNumberFormat="1" applyFont="1" applyFill="1" applyBorder="1" applyAlignment="1" applyProtection="1">
      <alignment horizontal="center" vertical="center"/>
      <protection locked="0"/>
    </xf>
    <xf numFmtId="164" fontId="130" fillId="45" borderId="13" xfId="42" applyNumberFormat="1" applyFont="1" applyFill="1" applyBorder="1" applyAlignment="1" applyProtection="1">
      <alignment horizontal="center" vertical="center"/>
      <protection locked="0"/>
    </xf>
    <xf numFmtId="164" fontId="130" fillId="45" borderId="14" xfId="42" applyNumberFormat="1" applyFont="1" applyFill="1" applyBorder="1" applyAlignment="1" applyProtection="1">
      <alignment horizontal="center" vertical="center"/>
      <protection locked="0"/>
    </xf>
    <xf numFmtId="164" fontId="8" fillId="8" borderId="13" xfId="42" applyNumberFormat="1" applyFont="1" applyFill="1" applyBorder="1" applyAlignment="1" applyProtection="1">
      <alignment horizontal="center" vertical="center"/>
      <protection locked="0"/>
    </xf>
    <xf numFmtId="164" fontId="8" fillId="14" borderId="13" xfId="42" applyNumberFormat="1" applyFont="1" applyFill="1" applyBorder="1" applyAlignment="1" applyProtection="1">
      <alignment horizontal="center" vertical="center"/>
      <protection locked="0"/>
    </xf>
    <xf numFmtId="164" fontId="8" fillId="42" borderId="13" xfId="42" applyNumberFormat="1" applyFont="1" applyFill="1" applyBorder="1" applyAlignment="1" applyProtection="1">
      <alignment horizontal="center" vertical="center"/>
      <protection locked="0"/>
    </xf>
    <xf numFmtId="164" fontId="8" fillId="43" borderId="13" xfId="42" applyNumberFormat="1" applyFont="1" applyFill="1" applyBorder="1" applyAlignment="1" applyProtection="1">
      <alignment horizontal="center" vertical="center"/>
      <protection locked="0"/>
    </xf>
    <xf numFmtId="164" fontId="8" fillId="10" borderId="13" xfId="42" applyNumberFormat="1" applyFont="1" applyFill="1" applyBorder="1" applyAlignment="1" applyProtection="1">
      <alignment horizontal="center" vertical="center"/>
      <protection locked="0"/>
    </xf>
    <xf numFmtId="164" fontId="8" fillId="44" borderId="13" xfId="42" applyNumberFormat="1" applyFont="1" applyFill="1" applyBorder="1" applyAlignment="1" applyProtection="1">
      <alignment horizontal="center" vertical="center"/>
      <protection locked="0"/>
    </xf>
    <xf numFmtId="164" fontId="8" fillId="45" borderId="13" xfId="42" applyNumberFormat="1" applyFont="1" applyFill="1" applyBorder="1" applyAlignment="1" applyProtection="1">
      <alignment horizontal="center" vertical="center"/>
      <protection locked="0"/>
    </xf>
    <xf numFmtId="164" fontId="8" fillId="45" borderId="14" xfId="42" applyNumberFormat="1" applyFont="1" applyFill="1" applyBorder="1" applyAlignment="1" applyProtection="1">
      <alignment horizontal="center" vertical="center"/>
      <protection locked="0"/>
    </xf>
    <xf numFmtId="164" fontId="129" fillId="32" borderId="67" xfId="42" applyNumberFormat="1" applyFont="1" applyFill="1" applyBorder="1" applyAlignment="1" applyProtection="1">
      <alignment horizontal="center" vertical="center"/>
      <protection locked="0"/>
    </xf>
    <xf numFmtId="164" fontId="129" fillId="32" borderId="68" xfId="42" applyNumberFormat="1" applyFont="1" applyFill="1" applyBorder="1" applyAlignment="1" applyProtection="1">
      <alignment horizontal="center" vertic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12">
    <dxf>
      <font>
        <color theme="0"/>
      </font>
      <fill>
        <patternFill>
          <bgColor rgb="FFC00000"/>
        </patternFill>
      </fill>
    </dxf>
    <dxf>
      <font>
        <color theme="0"/>
      </font>
      <fill>
        <patternFill>
          <bgColor rgb="FFC00000"/>
        </patternFill>
      </fill>
    </dxf>
    <dxf>
      <font>
        <color theme="0"/>
      </font>
      <fill>
        <patternFill>
          <bgColor rgb="FFC00000"/>
        </patternFill>
      </fill>
    </dxf>
    <dxf>
      <font>
        <color theme="0"/>
      </font>
      <fill>
        <patternFill>
          <bgColor theme="3"/>
        </patternFill>
      </fill>
    </dxf>
    <dxf>
      <font>
        <color theme="0"/>
      </font>
      <fill>
        <patternFill>
          <bgColor theme="3"/>
        </patternFill>
      </fill>
    </dxf>
    <dxf>
      <font>
        <color theme="0"/>
      </font>
      <fill>
        <patternFill>
          <bgColor theme="3"/>
        </patternFill>
      </fill>
    </dxf>
    <dxf>
      <font>
        <color theme="0"/>
      </font>
      <fill>
        <patternFill>
          <bgColor theme="1"/>
        </patternFill>
      </fill>
    </dxf>
    <dxf>
      <font>
        <color theme="0"/>
      </font>
      <fill>
        <patternFill>
          <bgColor theme="1"/>
        </patternFill>
      </fill>
    </dxf>
    <dxf>
      <font>
        <color theme="0"/>
      </font>
      <fill>
        <patternFill>
          <bgColor rgb="FFC00000"/>
        </patternFill>
      </fill>
    </dxf>
    <dxf>
      <font>
        <color theme="0"/>
      </font>
      <fill>
        <patternFill>
          <bgColor rgb="FFC00000"/>
        </patternFill>
      </fill>
      <border/>
    </dxf>
    <dxf>
      <font>
        <color theme="0"/>
      </font>
      <fill>
        <patternFill>
          <bgColor theme="1"/>
        </patternFill>
      </fill>
      <border/>
    </dxf>
    <dxf>
      <font>
        <color theme="0"/>
      </font>
      <fill>
        <patternFill>
          <bgColor theme="3"/>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sng" baseline="0">
                <a:solidFill>
                  <a:srgbClr val="000000"/>
                </a:solidFill>
              </a:rPr>
              <a:t>Chart 2</a:t>
            </a:r>
            <a:r>
              <a:rPr lang="en-US" cap="none" sz="1800" b="0" i="0" u="none" baseline="0">
                <a:solidFill>
                  <a:srgbClr val="000000"/>
                </a:solidFill>
              </a:rPr>
              <a:t>:  </a:t>
            </a:r>
            <a:r>
              <a:rPr lang="en-US" cap="none" sz="1800" b="1" i="0" u="none" baseline="0">
                <a:solidFill>
                  <a:srgbClr val="000000"/>
                </a:solidFill>
              </a:rPr>
              <a:t>TLD Patients Only</a:t>
            </a:r>
            <a:r>
              <a:rPr lang="en-US" cap="none" sz="1800" b="0" i="0" u="none" baseline="0">
                <a:solidFill>
                  <a:srgbClr val="000000"/>
                </a:solidFill>
              </a:rPr>
              <a:t>, by program component</a:t>
            </a:r>
          </a:p>
        </c:rich>
      </c:tx>
      <c:layout>
        <c:manualLayout>
          <c:xMode val="factor"/>
          <c:yMode val="factor"/>
          <c:x val="-0.00075"/>
          <c:y val="-0.0145"/>
        </c:manualLayout>
      </c:layout>
      <c:spPr>
        <a:noFill/>
        <a:ln w="3175">
          <a:noFill/>
        </a:ln>
      </c:spPr>
    </c:title>
    <c:plotArea>
      <c:layout>
        <c:manualLayout>
          <c:xMode val="edge"/>
          <c:yMode val="edge"/>
          <c:x val="0.01625"/>
          <c:y val="0.08775"/>
          <c:w val="0.9755"/>
          <c:h val="0.773"/>
        </c:manualLayout>
      </c:layout>
      <c:barChart>
        <c:barDir val="col"/>
        <c:grouping val="stacked"/>
        <c:varyColors val="0"/>
        <c:ser>
          <c:idx val="1"/>
          <c:order val="0"/>
          <c:tx>
            <c:v>Patients on TLD Prior to Transition</c:v>
          </c:tx>
          <c:spPr>
            <a:solidFill>
              <a:srgbClr val="A6A6A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'1_Forecast Tool'!$D$85:$D$121</c:f>
              <c:numCache/>
            </c:numRef>
          </c:cat>
          <c:val>
            <c:numRef>
              <c:f>'1_Forecast Tool'!$N$85:$N$121</c:f>
              <c:numCache/>
            </c:numRef>
          </c:val>
        </c:ser>
        <c:ser>
          <c:idx val="0"/>
          <c:order val="1"/>
          <c:tx>
            <c:v>Transition of Existing Patients</c:v>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'1_Forecast Tool'!$D$85:$D$121</c:f>
              <c:numCache/>
            </c:numRef>
          </c:cat>
          <c:val>
            <c:numRef>
              <c:f>'1_Forecast Tool'!$M$85:$M$121</c:f>
              <c:numCache/>
            </c:numRef>
          </c:val>
        </c:ser>
        <c:ser>
          <c:idx val="2"/>
          <c:order val="2"/>
          <c:tx>
            <c:v>New Patients Initiating ART on TLD</c:v>
          </c:tx>
          <c:spPr>
            <a:solidFill>
              <a:srgbClr val="4BAC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'1_Forecast Tool'!$D$85:$D$121</c:f>
              <c:numCache/>
            </c:numRef>
          </c:cat>
          <c:val>
            <c:numRef>
              <c:f>'1_Forecast Tool'!$S$85:$S$121</c:f>
              <c:numCache/>
            </c:numRef>
          </c:val>
        </c:ser>
        <c:overlap val="100"/>
        <c:gapWidth val="28"/>
        <c:axId val="48152548"/>
        <c:axId val="30719749"/>
      </c:barChart>
      <c:catAx>
        <c:axId val="48152548"/>
        <c:scaling>
          <c:orientation val="minMax"/>
        </c:scaling>
        <c:axPos val="b"/>
        <c:title>
          <c:tx>
            <c:rich>
              <a:bodyPr vert="horz" rot="0" anchor="ctr"/>
              <a:lstStyle/>
              <a:p>
                <a:pPr algn="ctr">
                  <a:defRPr/>
                </a:pPr>
                <a:r>
                  <a:rPr lang="en-US" cap="none" sz="1000" b="1" i="0" u="none" baseline="0">
                    <a:solidFill>
                      <a:srgbClr val="000000"/>
                    </a:solidFill>
                  </a:rPr>
                  <a:t>Month/Year</a:t>
                </a:r>
              </a:p>
            </c:rich>
          </c:tx>
          <c:layout>
            <c:manualLayout>
              <c:xMode val="factor"/>
              <c:yMode val="factor"/>
              <c:x val="-0.0215"/>
              <c:y val="0.00025"/>
            </c:manualLayout>
          </c:layout>
          <c:overlay val="0"/>
          <c:spPr>
            <a:noFill/>
            <a:ln w="3175">
              <a:noFill/>
            </a:ln>
          </c:spPr>
        </c:title>
        <c:delete val="0"/>
        <c:numFmt formatCode="[$-409]mmm\-yy;@" sourceLinked="0"/>
        <c:majorTickMark val="out"/>
        <c:minorTickMark val="none"/>
        <c:tickLblPos val="nextTo"/>
        <c:spPr>
          <a:ln w="3175">
            <a:solidFill>
              <a:srgbClr val="808080"/>
            </a:solidFill>
          </a:ln>
        </c:spPr>
        <c:txPr>
          <a:bodyPr vert="horz" rot="-2700000"/>
          <a:lstStyle/>
          <a:p>
            <a:pPr>
              <a:defRPr lang="en-US" cap="none" sz="1400" b="0" i="0" u="none" baseline="0">
                <a:solidFill>
                  <a:srgbClr val="000000"/>
                </a:solidFill>
              </a:defRPr>
            </a:pPr>
          </a:p>
        </c:txPr>
        <c:crossAx val="30719749"/>
        <c:crosses val="autoZero"/>
        <c:auto val="0"/>
        <c:lblOffset val="100"/>
        <c:tickLblSkip val="2"/>
        <c:noMultiLvlLbl val="0"/>
      </c:catAx>
      <c:valAx>
        <c:axId val="30719749"/>
        <c:scaling>
          <c:orientation val="minMax"/>
        </c:scaling>
        <c:axPos val="l"/>
        <c:title>
          <c:tx>
            <c:rich>
              <a:bodyPr vert="horz" rot="-5400000" anchor="ctr"/>
              <a:lstStyle/>
              <a:p>
                <a:pPr algn="ctr">
                  <a:defRPr/>
                </a:pPr>
                <a:r>
                  <a:rPr lang="en-US" cap="none" sz="1800" b="0" i="0" u="none" baseline="0">
                    <a:solidFill>
                      <a:srgbClr val="000000"/>
                    </a:solidFill>
                  </a:rPr>
                  <a:t>Patient Numbers</a:t>
                </a:r>
              </a:p>
            </c:rich>
          </c:tx>
          <c:layout>
            <c:manualLayout>
              <c:xMode val="factor"/>
              <c:yMode val="factor"/>
              <c:x val="-0.004"/>
              <c:y val="-0.03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100" b="0" i="0" u="none" baseline="0">
                <a:solidFill>
                  <a:srgbClr val="000000"/>
                </a:solidFill>
              </a:defRPr>
            </a:pPr>
          </a:p>
        </c:txPr>
        <c:crossAx val="48152548"/>
        <c:crossesAt val="1"/>
        <c:crossBetween val="between"/>
        <c:dispUnits/>
      </c:valAx>
      <c:spPr>
        <a:solidFill>
          <a:srgbClr val="FFFFFF"/>
        </a:solidFill>
        <a:ln w="3175">
          <a:noFill/>
        </a:ln>
      </c:spPr>
    </c:plotArea>
    <c:legend>
      <c:legendPos val="b"/>
      <c:layout>
        <c:manualLayout>
          <c:xMode val="edge"/>
          <c:yMode val="edge"/>
          <c:x val="0.18875"/>
          <c:y val="0.94825"/>
          <c:w val="0.6315"/>
          <c:h val="0.039"/>
        </c:manualLayout>
      </c:layout>
      <c:overlay val="0"/>
      <c:spPr>
        <a:noFill/>
        <a:ln w="3175">
          <a:noFill/>
        </a:ln>
      </c:spPr>
      <c:txPr>
        <a:bodyPr vert="horz" rot="0"/>
        <a:lstStyle/>
        <a:p>
          <a:pPr>
            <a:defRPr lang="en-US" cap="none" sz="850" b="0" i="0" u="none" baseline="0">
              <a:solidFill>
                <a:srgbClr val="000000"/>
              </a:solidFill>
              <a:latin typeface="Calibri"/>
              <a:ea typeface="Calibri"/>
              <a:cs typeface="Calibri"/>
            </a:defRPr>
          </a:pPr>
        </a:p>
      </c:txPr>
    </c:legend>
    <c:plotVisOnly val="0"/>
    <c:dispBlanksAs val="span"/>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0" i="0" u="sng" baseline="0">
                <a:solidFill>
                  <a:srgbClr val="000000"/>
                </a:solidFill>
              </a:rPr>
              <a:t>Chart 1</a:t>
            </a:r>
            <a:r>
              <a:rPr lang="en-US" cap="none" sz="1800" b="0" i="0" u="none" baseline="0">
                <a:solidFill>
                  <a:srgbClr val="000000"/>
                </a:solidFill>
              </a:rPr>
              <a:t>: Approx Number of patients on TLD and all other regimens in aggregate</a:t>
            </a:r>
          </a:p>
        </c:rich>
      </c:tx>
      <c:layout>
        <c:manualLayout>
          <c:xMode val="factor"/>
          <c:yMode val="factor"/>
          <c:x val="0.08725"/>
          <c:y val="-0.00675"/>
        </c:manualLayout>
      </c:layout>
      <c:spPr>
        <a:noFill/>
        <a:ln>
          <a:noFill/>
        </a:ln>
      </c:spPr>
    </c:title>
    <c:plotArea>
      <c:layout>
        <c:manualLayout>
          <c:xMode val="edge"/>
          <c:yMode val="edge"/>
          <c:x val="0.0235"/>
          <c:y val="0.045"/>
          <c:w val="0.9665"/>
          <c:h val="0.93725"/>
        </c:manualLayout>
      </c:layout>
      <c:barChart>
        <c:barDir val="col"/>
        <c:grouping val="stacked"/>
        <c:varyColors val="0"/>
        <c:ser>
          <c:idx val="2"/>
          <c:order val="0"/>
          <c:tx>
            <c:v>TLD</c:v>
          </c:tx>
          <c:spPr>
            <a:solidFill>
              <a:srgbClr val="1F497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numRef>
              <c:f>'1_Forecast Tool'!$D$85:$D$121</c:f>
              <c:numCache/>
            </c:numRef>
          </c:cat>
          <c:val>
            <c:numRef>
              <c:f>'1_Forecast Tool'!$AC$85:$AC$121</c:f>
              <c:numCache/>
            </c:numRef>
          </c:val>
        </c:ser>
        <c:ser>
          <c:idx val="0"/>
          <c:order val="1"/>
          <c:tx>
            <c:v>Non-TLD</c:v>
          </c:tx>
          <c:spPr>
            <a:solidFill>
              <a:srgbClr val="C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'1_Forecast Tool'!$D$85:$D$121</c:f>
              <c:numCache/>
            </c:numRef>
          </c:cat>
          <c:val>
            <c:numRef>
              <c:f>'1_Forecast Tool'!$AF$85:$AF$121</c:f>
              <c:numCache/>
            </c:numRef>
          </c:val>
        </c:ser>
        <c:overlap val="100"/>
        <c:gapWidth val="28"/>
        <c:axId val="8042286"/>
        <c:axId val="5271711"/>
      </c:barChart>
      <c:catAx>
        <c:axId val="8042286"/>
        <c:scaling>
          <c:orientation val="minMax"/>
        </c:scaling>
        <c:axPos val="b"/>
        <c:delete val="0"/>
        <c:numFmt formatCode="mmm-yy" sourceLinked="0"/>
        <c:majorTickMark val="none"/>
        <c:minorTickMark val="none"/>
        <c:tickLblPos val="nextTo"/>
        <c:spPr>
          <a:ln w="3175">
            <a:solidFill>
              <a:srgbClr val="C0C0C0"/>
            </a:solidFill>
          </a:ln>
        </c:spPr>
        <c:txPr>
          <a:bodyPr vert="horz" rot="-2700000"/>
          <a:lstStyle/>
          <a:p>
            <a:pPr>
              <a:defRPr lang="en-US" cap="none" sz="1400" b="0" i="0" u="none" baseline="0">
                <a:solidFill>
                  <a:srgbClr val="333333"/>
                </a:solidFill>
              </a:defRPr>
            </a:pPr>
          </a:p>
        </c:txPr>
        <c:crossAx val="5271711"/>
        <c:crosses val="autoZero"/>
        <c:auto val="1"/>
        <c:lblOffset val="100"/>
        <c:tickLblSkip val="2"/>
        <c:noMultiLvlLbl val="0"/>
      </c:catAx>
      <c:valAx>
        <c:axId val="5271711"/>
        <c:scaling>
          <c:orientation val="minMax"/>
        </c:scaling>
        <c:axPos val="l"/>
        <c:title>
          <c:tx>
            <c:rich>
              <a:bodyPr vert="horz" rot="-5400000" anchor="ctr"/>
              <a:lstStyle/>
              <a:p>
                <a:pPr algn="ctr">
                  <a:defRPr/>
                </a:pPr>
                <a:r>
                  <a:rPr lang="en-US" cap="none" sz="1800" b="0" i="0" u="none" baseline="0">
                    <a:solidFill>
                      <a:srgbClr val="333333"/>
                    </a:solidFill>
                  </a:rPr>
                  <a:t>Patient Numbers</a:t>
                </a:r>
              </a:p>
            </c:rich>
          </c:tx>
          <c:layout>
            <c:manualLayout>
              <c:xMode val="factor"/>
              <c:yMode val="factor"/>
              <c:x val="0"/>
              <c:y val="0.0005"/>
            </c:manualLayout>
          </c:layout>
          <c:overlay val="0"/>
          <c:spPr>
            <a:noFill/>
            <a:ln>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defRPr>
            </a:pPr>
          </a:p>
        </c:txPr>
        <c:crossAx val="8042286"/>
        <c:crossesAt val="1"/>
        <c:crossBetween val="between"/>
        <c:dispUnits/>
      </c:valAx>
      <c:spPr>
        <a:noFill/>
        <a:ln>
          <a:noFill/>
        </a:ln>
      </c:spPr>
    </c:plotArea>
    <c:legend>
      <c:legendPos val="b"/>
      <c:layout>
        <c:manualLayout>
          <c:xMode val="edge"/>
          <c:yMode val="edge"/>
          <c:x val="0.4115"/>
          <c:y val="0.9435"/>
          <c:w val="0.215"/>
          <c:h val="0.043"/>
        </c:manualLayout>
      </c:layout>
      <c:overlay val="0"/>
      <c:spPr>
        <a:noFill/>
        <a:ln w="3175">
          <a:noFill/>
        </a:ln>
      </c:spPr>
      <c:txPr>
        <a:bodyPr vert="horz" rot="0"/>
        <a:lstStyle/>
        <a:p>
          <a:pPr>
            <a:defRPr lang="en-US" cap="none" sz="925" b="0" i="0" u="none" baseline="0">
              <a:solidFill>
                <a:srgbClr val="333333"/>
              </a:solidFill>
            </a:defRPr>
          </a:pPr>
        </a:p>
      </c:txPr>
    </c:legend>
    <c:plotVisOnly val="0"/>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'3_TLD Inventory + Plan'!$B$63</c:f>
        </c:strRef>
      </c:tx>
      <c:layout>
        <c:manualLayout>
          <c:xMode val="factor"/>
          <c:yMode val="factor"/>
          <c:x val="-0.0005"/>
          <c:y val="-0.0157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2"/>
          <c:y val="0.04"/>
          <c:w val="0.82625"/>
          <c:h val="0.97075"/>
        </c:manualLayout>
      </c:layout>
      <c:areaChart>
        <c:grouping val="standard"/>
        <c:varyColors val="0"/>
        <c:ser>
          <c:idx val="0"/>
          <c:order val="0"/>
          <c:tx>
            <c:v>TLD Inventory (Primary Axis)</c:v>
          </c:tx>
          <c:spPr>
            <a:solidFill>
              <a:srgbClr val="C00000"/>
            </a:solidFill>
            <a:ln w="3175">
              <a:noFill/>
            </a:ln>
          </c:spPr>
          <c:extLst>
            <c:ext xmlns:c14="http://schemas.microsoft.com/office/drawing/2007/8/2/chart" uri="{6F2FDCE9-48DA-4B69-8628-5D25D57E5C99}">
              <c14:invertSolidFillFmt>
                <c14:spPr>
                  <a:solidFill>
                    <a:srgbClr val="FFFFFF"/>
                  </a:solidFill>
                </c14:spPr>
              </c14:invertSolidFillFmt>
            </c:ext>
          </c:extLst>
          <c:cat>
            <c:numRef>
              <c:f>'3_TLD Inventory + Plan'!$C$41:$AM$41</c:f>
              <c:numCache/>
            </c:numRef>
          </c:cat>
          <c:val>
            <c:numRef>
              <c:f>'3_TLD Inventory + Plan'!$C$47:$AM$47</c:f>
              <c:numCache/>
            </c:numRef>
          </c:val>
        </c:ser>
        <c:axId val="47445400"/>
        <c:axId val="24355417"/>
      </c:areaChart>
      <c:barChart>
        <c:barDir val="col"/>
        <c:grouping val="stacked"/>
        <c:varyColors val="0"/>
        <c:ser>
          <c:idx val="1"/>
          <c:order val="1"/>
          <c:tx>
            <c:v>Planned Shipments (Primary Axis)</c:v>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'3_TLD Inventory + Plan'!$C$49:$AM$49</c:f>
              <c:numCache/>
            </c:numRef>
          </c:val>
        </c:ser>
        <c:ser>
          <c:idx val="5"/>
          <c:order val="3"/>
          <c:tx>
            <c:v>Initial Shipment (Primary Axis)</c:v>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'3_TLD Inventory + Plan'!$C$48:$AM$48</c:f>
              <c:numCache/>
            </c:numRef>
          </c:val>
        </c:ser>
        <c:ser>
          <c:idx val="6"/>
          <c:order val="4"/>
          <c:tx>
            <c:v>Existing Government Shipments (Primary Axis)</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'3_TLD Inventory + Plan'!$C$46:$AM$46</c:f>
              <c:numCache/>
            </c:numRef>
          </c:val>
        </c:ser>
        <c:ser>
          <c:idx val="7"/>
          <c:order val="5"/>
          <c:tx>
            <c:v>Existing Global Fund Shipments (Primary Axis)</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'3_TLD Inventory + Plan'!$C$45:$AM$45</c:f>
              <c:numCache/>
            </c:numRef>
          </c:val>
        </c:ser>
        <c:ser>
          <c:idx val="8"/>
          <c:order val="6"/>
          <c:tx>
            <c:v>Existing PEPFAR Shipments (Primary Axis)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'3_TLD Inventory + Plan'!$C$44:$AM$44</c:f>
              <c:numCache/>
            </c:numRef>
          </c:val>
        </c:ser>
        <c:overlap val="100"/>
        <c:axId val="47445400"/>
        <c:axId val="24355417"/>
      </c:barChart>
      <c:lineChart>
        <c:grouping val="standard"/>
        <c:varyColors val="0"/>
        <c:ser>
          <c:idx val="2"/>
          <c:order val="2"/>
          <c:tx>
            <c:v>MOS (Secondary Axis)</c:v>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'3_TLD Inventory + Plan'!$C$50:$AM$50</c:f>
              <c:numCache/>
            </c:numRef>
          </c:val>
          <c:smooth val="0"/>
        </c:ser>
        <c:axId val="17872162"/>
        <c:axId val="26631731"/>
      </c:lineChart>
      <c:catAx>
        <c:axId val="47445400"/>
        <c:scaling>
          <c:orientation val="minMax"/>
        </c:scaling>
        <c:axPos val="b"/>
        <c:delete val="0"/>
        <c:numFmt formatCode="[$-409]mmm\-yy;@" sourceLinked="0"/>
        <c:majorTickMark val="out"/>
        <c:minorTickMark val="none"/>
        <c:tickLblPos val="nextTo"/>
        <c:spPr>
          <a:ln w="3175">
            <a:solidFill>
              <a:srgbClr val="C0C0C0"/>
            </a:solidFill>
          </a:ln>
        </c:spPr>
        <c:txPr>
          <a:bodyPr vert="horz" rot="-2700000"/>
          <a:lstStyle/>
          <a:p>
            <a:pPr>
              <a:defRPr lang="en-US" cap="none" sz="1600" b="0" i="0" u="none" baseline="0">
                <a:solidFill>
                  <a:srgbClr val="333333"/>
                </a:solidFill>
                <a:latin typeface="Calibri"/>
                <a:ea typeface="Calibri"/>
                <a:cs typeface="Calibri"/>
              </a:defRPr>
            </a:pPr>
          </a:p>
        </c:txPr>
        <c:crossAx val="24355417"/>
        <c:crosses val="autoZero"/>
        <c:auto val="1"/>
        <c:lblOffset val="100"/>
        <c:tickLblSkip val="2"/>
        <c:noMultiLvlLbl val="0"/>
      </c:catAx>
      <c:valAx>
        <c:axId val="24355417"/>
        <c:scaling>
          <c:orientation val="minMax"/>
        </c:scaling>
        <c:axPos val="l"/>
        <c:title>
          <c:tx>
            <c:rich>
              <a:bodyPr vert="horz" rot="-5400000" anchor="ctr"/>
              <a:lstStyle/>
              <a:p>
                <a:pPr algn="ctr">
                  <a:defRPr/>
                </a:pPr>
                <a:r>
                  <a:rPr lang="en-US" cap="none" sz="1600" b="0" i="0" u="none" baseline="0">
                    <a:solidFill>
                      <a:srgbClr val="333333"/>
                    </a:solidFill>
                  </a:rPr>
                  <a:t>Primary Axis: Bottles of 30 Tablets</a:t>
                </a:r>
              </a:p>
            </c:rich>
          </c:tx>
          <c:layout>
            <c:manualLayout>
              <c:xMode val="factor"/>
              <c:yMode val="factor"/>
              <c:x val="-0.0065"/>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2000" b="0" i="0" u="none" baseline="0">
                <a:solidFill>
                  <a:srgbClr val="333333"/>
                </a:solidFill>
              </a:defRPr>
            </a:pPr>
          </a:p>
        </c:txPr>
        <c:crossAx val="47445400"/>
        <c:crossesAt val="1"/>
        <c:crossBetween val="between"/>
        <c:dispUnits/>
      </c:valAx>
      <c:catAx>
        <c:axId val="17872162"/>
        <c:scaling>
          <c:orientation val="minMax"/>
        </c:scaling>
        <c:axPos val="b"/>
        <c:delete val="1"/>
        <c:majorTickMark val="out"/>
        <c:minorTickMark val="none"/>
        <c:tickLblPos val="nextTo"/>
        <c:crossAx val="26631731"/>
        <c:crossesAt val="0"/>
        <c:auto val="1"/>
        <c:lblOffset val="100"/>
        <c:tickLblSkip val="1"/>
        <c:noMultiLvlLbl val="0"/>
      </c:catAx>
      <c:valAx>
        <c:axId val="26631731"/>
        <c:scaling>
          <c:orientation val="minMax"/>
        </c:scaling>
        <c:axPos val="l"/>
        <c:title>
          <c:tx>
            <c:rich>
              <a:bodyPr vert="horz" rot="-5400000" anchor="ctr"/>
              <a:lstStyle/>
              <a:p>
                <a:pPr algn="ctr">
                  <a:defRPr/>
                </a:pPr>
                <a:r>
                  <a:rPr lang="en-US" cap="none" sz="1600" b="0" i="0" u="none" baseline="0">
                    <a:solidFill>
                      <a:srgbClr val="333333"/>
                    </a:solidFill>
                  </a:rPr>
                  <a:t>Secondary Axis: Months of Stock</a:t>
                </a:r>
              </a:p>
            </c:rich>
          </c:tx>
          <c:layout>
            <c:manualLayout>
              <c:xMode val="factor"/>
              <c:yMode val="factor"/>
              <c:x val="-0.00025"/>
              <c:y val="-0.0005"/>
            </c:manualLayout>
          </c:layout>
          <c:overlay val="0"/>
          <c:spPr>
            <a:noFill/>
            <a:ln>
              <a:noFill/>
            </a:ln>
          </c:spPr>
        </c:title>
        <c:delete val="0"/>
        <c:numFmt formatCode="0" sourceLinked="0"/>
        <c:majorTickMark val="out"/>
        <c:minorTickMark val="none"/>
        <c:tickLblPos val="nextTo"/>
        <c:spPr>
          <a:ln w="3175">
            <a:noFill/>
          </a:ln>
        </c:spPr>
        <c:txPr>
          <a:bodyPr vert="horz" rot="0"/>
          <a:lstStyle/>
          <a:p>
            <a:pPr>
              <a:defRPr lang="en-US" cap="none" sz="1400" b="0" i="0" u="none" baseline="0">
                <a:solidFill>
                  <a:srgbClr val="333333"/>
                </a:solidFill>
                <a:latin typeface="Calibri"/>
                <a:ea typeface="Calibri"/>
                <a:cs typeface="Calibri"/>
              </a:defRPr>
            </a:pPr>
          </a:p>
        </c:txPr>
        <c:crossAx val="17872162"/>
        <c:crosses val="max"/>
        <c:crossBetween val="between"/>
        <c:dispUnits/>
      </c:valAx>
      <c:spPr>
        <a:noFill/>
        <a:ln>
          <a:noFill/>
        </a:ln>
      </c:spPr>
    </c:plotArea>
    <c:legend>
      <c:legendPos val="r"/>
      <c:layout>
        <c:manualLayout>
          <c:xMode val="edge"/>
          <c:yMode val="edge"/>
          <c:x val="0.0245"/>
          <c:y val="0.06"/>
          <c:w val="0.9465"/>
          <c:h val="0.038"/>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'4_TLE LNZ Inventory'!$B$52</c:f>
        </c:strRef>
      </c:tx>
      <c:layout>
        <c:manualLayout>
          <c:xMode val="factor"/>
          <c:yMode val="factor"/>
          <c:x val="-0.00075"/>
          <c:y val="-0.016"/>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8"/>
          <c:y val="0.037"/>
          <c:w val="0.8305"/>
          <c:h val="0.974"/>
        </c:manualLayout>
      </c:layout>
      <c:areaChart>
        <c:grouping val="standard"/>
        <c:varyColors val="0"/>
        <c:ser>
          <c:idx val="0"/>
          <c:order val="0"/>
          <c:tx>
            <c:strRef>
              <c:f>'4_TLE LNZ Inventory'!$B$29</c:f>
              <c:strCache>
                <c:ptCount val="1"/>
                <c:pt idx="0">
                  <c:v>TLE Inventory</c:v>
                </c:pt>
              </c:strCache>
            </c:strRef>
          </c:tx>
          <c:spPr>
            <a:solidFill>
              <a:srgbClr val="C00000"/>
            </a:solidFill>
            <a:ln w="3175">
              <a:noFill/>
            </a:ln>
          </c:spPr>
          <c:extLst>
            <c:ext xmlns:c14="http://schemas.microsoft.com/office/drawing/2007/8/2/chart" uri="{6F2FDCE9-48DA-4B69-8628-5D25D57E5C99}">
              <c14:invertSolidFillFmt>
                <c14:spPr>
                  <a:solidFill>
                    <a:srgbClr val="FFFFFF"/>
                  </a:solidFill>
                </c14:spPr>
              </c14:invertSolidFillFmt>
            </c:ext>
          </c:extLst>
          <c:cat>
            <c:numRef>
              <c:f>'3_TLD Inventory + Plan'!$C$41:$AM$41</c:f>
              <c:numCache>
                <c:ptCount val="3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cat>
          <c:val>
            <c:numRef>
              <c:f>'4_TLE LNZ Inventory'!$C$34:$AM$34</c:f>
              <c:numCache/>
            </c:numRef>
          </c:val>
        </c:ser>
        <c:axId val="38358988"/>
        <c:axId val="9686573"/>
      </c:areaChart>
      <c:barChart>
        <c:barDir val="col"/>
        <c:grouping val="stacked"/>
        <c:varyColors val="0"/>
        <c:ser>
          <c:idx val="1"/>
          <c:order val="1"/>
          <c:tx>
            <c:strRef>
              <c:f>'3_TLD Inventory + Plan'!$B$49</c:f>
              <c:strCache>
                <c:ptCount val="1"/>
                <c:pt idx="0">
                  <c:v>Planned Shipments</c:v>
                </c:pt>
              </c:strCache>
            </c:strRef>
          </c:tx>
          <c:spPr>
            <a:solidFill>
              <a:srgbClr val="002F6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Inventory'!$C$35:$AM$35</c:f>
              <c:numCache/>
            </c:numRef>
          </c:val>
        </c:ser>
        <c:ser>
          <c:idx val="6"/>
          <c:order val="2"/>
          <c:tx>
            <c:v>Existing Government Shipments</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Inventory'!$C$33:$AM$33</c:f>
              <c:numCache/>
            </c:numRef>
          </c:val>
        </c:ser>
        <c:ser>
          <c:idx val="5"/>
          <c:order val="3"/>
          <c:tx>
            <c:v>Existing Global Fund Shipments</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Inventory'!$C$32:$AM$32</c:f>
              <c:numCache/>
            </c:numRef>
          </c:val>
        </c:ser>
        <c:ser>
          <c:idx val="3"/>
          <c:order val="4"/>
          <c:tx>
            <c:v>Min</c:v>
          </c:tx>
          <c:spPr>
            <a:solidFill>
              <a:srgbClr val="71588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5"/>
          <c:tx>
            <c:v>Max</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6"/>
          <c:tx>
            <c:v>Existing PEPFAR Shipments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Inventory'!$C$31:$AM$31</c:f>
              <c:numCache/>
            </c:numRef>
          </c:val>
        </c:ser>
        <c:overlap val="100"/>
        <c:axId val="38358988"/>
        <c:axId val="9686573"/>
      </c:barChart>
      <c:catAx>
        <c:axId val="38358988"/>
        <c:scaling>
          <c:orientation val="minMax"/>
        </c:scaling>
        <c:axPos val="b"/>
        <c:delete val="0"/>
        <c:numFmt formatCode="[$-409]mmm\-yy;@" sourceLinked="0"/>
        <c:majorTickMark val="out"/>
        <c:minorTickMark val="none"/>
        <c:tickLblPos val="nextTo"/>
        <c:spPr>
          <a:ln w="3175">
            <a:solidFill>
              <a:srgbClr val="C0C0C0"/>
            </a:solidFill>
          </a:ln>
        </c:spPr>
        <c:txPr>
          <a:bodyPr vert="horz" rot="-2700000"/>
          <a:lstStyle/>
          <a:p>
            <a:pPr>
              <a:defRPr lang="en-US" cap="none" sz="1600" b="0" i="0" u="none" baseline="0">
                <a:solidFill>
                  <a:srgbClr val="333333"/>
                </a:solidFill>
                <a:latin typeface="Calibri"/>
                <a:ea typeface="Calibri"/>
                <a:cs typeface="Calibri"/>
              </a:defRPr>
            </a:pPr>
          </a:p>
        </c:txPr>
        <c:crossAx val="9686573"/>
        <c:crosses val="autoZero"/>
        <c:auto val="1"/>
        <c:lblOffset val="100"/>
        <c:tickLblSkip val="2"/>
        <c:noMultiLvlLbl val="0"/>
      </c:catAx>
      <c:valAx>
        <c:axId val="9686573"/>
        <c:scaling>
          <c:orientation val="minMax"/>
        </c:scaling>
        <c:axPos val="l"/>
        <c:title>
          <c:tx>
            <c:rich>
              <a:bodyPr vert="horz" rot="-5400000" anchor="ctr"/>
              <a:lstStyle/>
              <a:p>
                <a:pPr algn="ctr">
                  <a:defRPr/>
                </a:pPr>
                <a:r>
                  <a:rPr lang="en-US" cap="none" sz="1600" b="0" i="0" u="none" baseline="0">
                    <a:solidFill>
                      <a:srgbClr val="333333"/>
                    </a:solidFill>
                  </a:rPr>
                  <a:t>Bottles of  TLE</a:t>
                </a:r>
              </a:p>
            </c:rich>
          </c:tx>
          <c:layout>
            <c:manualLayout>
              <c:xMode val="factor"/>
              <c:yMode val="factor"/>
              <c:x val="-0.0095"/>
              <c:y val="-0.0005"/>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2000" b="0" i="0" u="none" baseline="0">
                <a:solidFill>
                  <a:srgbClr val="333333"/>
                </a:solidFill>
              </a:defRPr>
            </a:pPr>
          </a:p>
        </c:txPr>
        <c:crossAx val="38358988"/>
        <c:crossesAt val="1"/>
        <c:crossBetween val="between"/>
        <c:dispUnits/>
      </c:valAx>
      <c:spPr>
        <a:noFill/>
        <a:ln>
          <a:noFill/>
        </a:ln>
      </c:spPr>
    </c:plotArea>
    <c:legend>
      <c:legendPos val="r"/>
      <c:layout>
        <c:manualLayout>
          <c:xMode val="edge"/>
          <c:yMode val="edge"/>
          <c:x val="0.1245"/>
          <c:y val="0.0565"/>
          <c:w val="0.763"/>
          <c:h val="0.0347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'4_TLE LNZ Inventory'!$B$53</c:f>
        </c:strRef>
      </c:tx>
      <c:layout>
        <c:manualLayout>
          <c:xMode val="factor"/>
          <c:yMode val="factor"/>
          <c:x val="-0.00075"/>
          <c:y val="-0.01625"/>
        </c:manualLayout>
      </c:layout>
      <c:spPr>
        <a:noFill/>
        <a:ln w="3175">
          <a:noFill/>
        </a:ln>
      </c:spPr>
      <c:txPr>
        <a:bodyPr vert="horz" rot="0"/>
        <a:lstStyle/>
        <a:p>
          <a:pPr>
            <a:defRPr lang="en-US" cap="none" sz="1800" b="1" i="0" u="none" baseline="0">
              <a:solidFill>
                <a:srgbClr val="000000"/>
              </a:solidFill>
            </a:defRPr>
          </a:pPr>
        </a:p>
      </c:txPr>
    </c:title>
    <c:plotArea>
      <c:layout>
        <c:manualLayout>
          <c:xMode val="edge"/>
          <c:yMode val="edge"/>
          <c:x val="0.018"/>
          <c:y val="0.03725"/>
          <c:w val="0.83175"/>
          <c:h val="0.9735"/>
        </c:manualLayout>
      </c:layout>
      <c:areaChart>
        <c:grouping val="standard"/>
        <c:varyColors val="0"/>
        <c:ser>
          <c:idx val="0"/>
          <c:order val="0"/>
          <c:tx>
            <c:strRef>
              <c:f>'4_TLE LNZ Inventory'!$B$43</c:f>
              <c:strCache>
                <c:ptCount val="1"/>
                <c:pt idx="0">
                  <c:v>LNZ Inventory</c:v>
                </c:pt>
              </c:strCache>
            </c:strRef>
          </c:tx>
          <c:spPr>
            <a:solidFill>
              <a:srgbClr val="C00000"/>
            </a:solidFill>
            <a:ln w="3175">
              <a:noFill/>
            </a:ln>
          </c:spPr>
          <c:extLst>
            <c:ext xmlns:c14="http://schemas.microsoft.com/office/drawing/2007/8/2/chart" uri="{6F2FDCE9-48DA-4B69-8628-5D25D57E5C99}">
              <c14:invertSolidFillFmt>
                <c14:spPr>
                  <a:solidFill>
                    <a:srgbClr val="FFFFFF"/>
                  </a:solidFill>
                </c14:spPr>
              </c14:invertSolidFillFmt>
            </c:ext>
          </c:extLst>
          <c:cat>
            <c:numRef>
              <c:f>'3_TLD Inventory + Plan'!$C$41:$AM$41</c:f>
              <c:numCache>
                <c:ptCount val="37"/>
                <c:pt idx="0">
                  <c:v>#N/A</c:v>
                </c:pt>
                <c:pt idx="1">
                  <c:v>#N/A</c:v>
                </c:pt>
                <c:pt idx="2">
                  <c:v>#N/A</c:v>
                </c:pt>
                <c:pt idx="3">
                  <c:v>#N/A</c:v>
                </c:pt>
                <c:pt idx="4">
                  <c:v>#N/A</c:v>
                </c:pt>
                <c:pt idx="5">
                  <c:v>#N/A</c:v>
                </c:pt>
                <c:pt idx="6">
                  <c:v>#N/A</c:v>
                </c:pt>
                <c:pt idx="7">
                  <c:v>#N/A</c:v>
                </c:pt>
                <c:pt idx="8">
                  <c:v>#N/A</c:v>
                </c:pt>
                <c:pt idx="9">
                  <c:v>#N/A</c:v>
                </c:pt>
                <c:pt idx="10">
                  <c:v>#N/A</c:v>
                </c:pt>
                <c:pt idx="11">
                  <c:v>#N/A</c:v>
                </c:pt>
                <c:pt idx="12">
                  <c:v>#N/A</c:v>
                </c:pt>
                <c:pt idx="13">
                  <c:v>#N/A</c:v>
                </c:pt>
                <c:pt idx="14">
                  <c:v>#N/A</c:v>
                </c:pt>
                <c:pt idx="15">
                  <c:v>#N/A</c:v>
                </c:pt>
                <c:pt idx="16">
                  <c:v>#N/A</c:v>
                </c:pt>
                <c:pt idx="17">
                  <c:v>#N/A</c:v>
                </c:pt>
                <c:pt idx="18">
                  <c:v>#N/A</c:v>
                </c:pt>
                <c:pt idx="19">
                  <c:v>#N/A</c:v>
                </c:pt>
                <c:pt idx="20">
                  <c:v>#N/A</c:v>
                </c:pt>
                <c:pt idx="21">
                  <c:v>#N/A</c:v>
                </c:pt>
                <c:pt idx="22">
                  <c:v>#N/A</c:v>
                </c:pt>
                <c:pt idx="23">
                  <c:v>#N/A</c:v>
                </c:pt>
                <c:pt idx="24">
                  <c:v>#N/A</c:v>
                </c:pt>
                <c:pt idx="25">
                  <c:v>#N/A</c:v>
                </c:pt>
                <c:pt idx="26">
                  <c:v>#N/A</c:v>
                </c:pt>
                <c:pt idx="27">
                  <c:v>#N/A</c:v>
                </c:pt>
                <c:pt idx="28">
                  <c:v>#N/A</c:v>
                </c:pt>
                <c:pt idx="29">
                  <c:v>#N/A</c:v>
                </c:pt>
                <c:pt idx="30">
                  <c:v>#N/A</c:v>
                </c:pt>
                <c:pt idx="31">
                  <c:v>#N/A</c:v>
                </c:pt>
                <c:pt idx="32">
                  <c:v>#N/A</c:v>
                </c:pt>
                <c:pt idx="33">
                  <c:v>#N/A</c:v>
                </c:pt>
                <c:pt idx="34">
                  <c:v>#N/A</c:v>
                </c:pt>
                <c:pt idx="35">
                  <c:v>#N/A</c:v>
                </c:pt>
                <c:pt idx="36">
                  <c:v>#N/A</c:v>
                </c:pt>
              </c:numCache>
            </c:numRef>
          </c:cat>
          <c:val>
            <c:numRef>
              <c:f>'4_TLE LNZ Inventory'!$C$48:$AM$48</c:f>
              <c:numCache/>
            </c:numRef>
          </c:val>
        </c:ser>
        <c:axId val="20070294"/>
        <c:axId val="46414919"/>
      </c:areaChart>
      <c:barChart>
        <c:barDir val="col"/>
        <c:grouping val="stacked"/>
        <c:varyColors val="0"/>
        <c:ser>
          <c:idx val="1"/>
          <c:order val="1"/>
          <c:tx>
            <c:strRef>
              <c:f>'3_TLD Inventory + Plan'!$B$49</c:f>
              <c:strCache>
                <c:ptCount val="1"/>
                <c:pt idx="0">
                  <c:v>Planned Shipments</c:v>
                </c:pt>
              </c:strCache>
            </c:strRef>
          </c:tx>
          <c:spPr>
            <a:solidFill>
              <a:srgbClr val="1F497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Inventory'!$C$49:$AM$49</c:f>
              <c:numCache/>
            </c:numRef>
          </c:val>
        </c:ser>
        <c:ser>
          <c:idx val="3"/>
          <c:order val="2"/>
          <c:tx>
            <c:v>Min</c:v>
          </c:tx>
          <c:spPr>
            <a:solidFill>
              <a:srgbClr val="71588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4"/>
          <c:order val="3"/>
          <c:tx>
            <c:v>Max</c:v>
          </c:tx>
          <c:spPr>
            <a:solidFill>
              <a:srgbClr val="4198AF"/>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val>
            <c:numLit>
              <c:ptCount val="1"/>
              <c:pt idx="0">
                <c:v>0</c:v>
              </c:pt>
            </c:numLit>
          </c:val>
        </c:ser>
        <c:ser>
          <c:idx val="2"/>
          <c:order val="4"/>
          <c:tx>
            <c:v>Existing Government Shipments</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Inventory'!$C$47:$AM$47</c:f>
              <c:numCache/>
            </c:numRef>
          </c:val>
        </c:ser>
        <c:ser>
          <c:idx val="5"/>
          <c:order val="5"/>
          <c:tx>
            <c:v>Existing Global Fund Shipments</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Inventory'!$C$46:$AM$46</c:f>
              <c:numCache/>
            </c:numRef>
          </c:val>
        </c:ser>
        <c:ser>
          <c:idx val="6"/>
          <c:order val="6"/>
          <c:tx>
            <c:v>Existing PEPFAR Shipments</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val>
            <c:numRef>
              <c:f>'4_TLE LNZ Inventory'!$C$45:$AM$45</c:f>
              <c:numCache/>
            </c:numRef>
          </c:val>
        </c:ser>
        <c:overlap val="100"/>
        <c:axId val="20070294"/>
        <c:axId val="46414919"/>
      </c:barChart>
      <c:catAx>
        <c:axId val="20070294"/>
        <c:scaling>
          <c:orientation val="minMax"/>
        </c:scaling>
        <c:axPos val="b"/>
        <c:delete val="0"/>
        <c:numFmt formatCode="[$-409]mmm\-yy;@" sourceLinked="0"/>
        <c:majorTickMark val="out"/>
        <c:minorTickMark val="none"/>
        <c:tickLblPos val="nextTo"/>
        <c:spPr>
          <a:ln w="3175">
            <a:solidFill>
              <a:srgbClr val="C0C0C0"/>
            </a:solidFill>
          </a:ln>
        </c:spPr>
        <c:txPr>
          <a:bodyPr vert="horz" rot="-2700000"/>
          <a:lstStyle/>
          <a:p>
            <a:pPr>
              <a:defRPr lang="en-US" cap="none" sz="1600" b="0" i="0" u="none" baseline="0">
                <a:solidFill>
                  <a:srgbClr val="333333"/>
                </a:solidFill>
                <a:latin typeface="Calibri"/>
                <a:ea typeface="Calibri"/>
                <a:cs typeface="Calibri"/>
              </a:defRPr>
            </a:pPr>
          </a:p>
        </c:txPr>
        <c:crossAx val="46414919"/>
        <c:crosses val="autoZero"/>
        <c:auto val="1"/>
        <c:lblOffset val="100"/>
        <c:tickLblSkip val="2"/>
        <c:noMultiLvlLbl val="0"/>
      </c:catAx>
      <c:valAx>
        <c:axId val="46414919"/>
        <c:scaling>
          <c:orientation val="minMax"/>
        </c:scaling>
        <c:axPos val="l"/>
        <c:title>
          <c:tx>
            <c:rich>
              <a:bodyPr vert="horz" rot="-5400000" anchor="ctr"/>
              <a:lstStyle/>
              <a:p>
                <a:pPr algn="ctr">
                  <a:defRPr/>
                </a:pPr>
                <a:r>
                  <a:rPr lang="en-US" cap="none" sz="1600" b="0" i="0" u="none" baseline="0">
                    <a:solidFill>
                      <a:srgbClr val="333333"/>
                    </a:solidFill>
                  </a:rPr>
                  <a:t>Bottles of  LNZ</a:t>
                </a:r>
              </a:p>
            </c:rich>
          </c:tx>
          <c:layout>
            <c:manualLayout>
              <c:xMode val="factor"/>
              <c:yMode val="factor"/>
              <c:x val="-0.0095"/>
              <c:y val="0"/>
            </c:manualLayout>
          </c:layout>
          <c:overlay val="0"/>
          <c:spPr>
            <a:noFill/>
            <a:ln w="3175">
              <a:noFill/>
            </a:ln>
          </c:spPr>
        </c:title>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2000" b="0" i="0" u="none" baseline="0">
                <a:solidFill>
                  <a:srgbClr val="333333"/>
                </a:solidFill>
              </a:defRPr>
            </a:pPr>
          </a:p>
        </c:txPr>
        <c:crossAx val="20070294"/>
        <c:crossesAt val="1"/>
        <c:crossBetween val="between"/>
        <c:dispUnits/>
      </c:valAx>
      <c:spPr>
        <a:noFill/>
        <a:ln>
          <a:noFill/>
        </a:ln>
      </c:spPr>
    </c:plotArea>
    <c:legend>
      <c:legendPos val="r"/>
      <c:layout>
        <c:manualLayout>
          <c:xMode val="edge"/>
          <c:yMode val="edge"/>
          <c:x val="0.12475"/>
          <c:y val="0.05725"/>
          <c:w val="0.7625"/>
          <c:h val="0.03525"/>
        </c:manualLayout>
      </c:layout>
      <c:overlay val="0"/>
      <c:spPr>
        <a:noFill/>
        <a:ln w="3175">
          <a:noFill/>
        </a:ln>
      </c:spPr>
      <c:txPr>
        <a:bodyPr vert="horz" rot="0"/>
        <a:lstStyle/>
        <a:p>
          <a:pPr>
            <a:defRPr lang="en-US" cap="none" sz="775"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0</xdr:row>
      <xdr:rowOff>114300</xdr:rowOff>
    </xdr:from>
    <xdr:to>
      <xdr:col>11</xdr:col>
      <xdr:colOff>552450</xdr:colOff>
      <xdr:row>5</xdr:row>
      <xdr:rowOff>0</xdr:rowOff>
    </xdr:to>
    <xdr:sp>
      <xdr:nvSpPr>
        <xdr:cNvPr id="1" name="Text Box 5"/>
        <xdr:cNvSpPr txBox="1">
          <a:spLocks noChangeArrowheads="1"/>
        </xdr:cNvSpPr>
      </xdr:nvSpPr>
      <xdr:spPr>
        <a:xfrm>
          <a:off x="200025" y="114300"/>
          <a:ext cx="7000875" cy="981075"/>
        </a:xfrm>
        <a:prstGeom prst="rect">
          <a:avLst/>
        </a:prstGeom>
        <a:noFill/>
        <a:ln w="6350" cmpd="sng">
          <a:noFill/>
        </a:ln>
      </xdr:spPr>
      <xdr:txBody>
        <a:bodyPr vertOverflow="clip" wrap="square" lIns="2" tIns="0" rIns="0" bIns="0"/>
        <a:p>
          <a:pPr algn="l">
            <a:defRPr/>
          </a:pPr>
          <a:r>
            <a:rPr lang="en-US" cap="none" sz="2000" b="0" i="0" u="none" baseline="0">
              <a:solidFill>
                <a:srgbClr val="993366"/>
              </a:solidFill>
              <a:latin typeface="Gill Sans MT"/>
              <a:ea typeface="Gill Sans MT"/>
              <a:cs typeface="Gill Sans MT"/>
            </a:rPr>
            <a:t>USAID GLOBAL HEALTH SUPPLY CHAIN PROGRAM  </a:t>
          </a:r>
          <a:r>
            <a:rPr lang="en-US" cap="none" sz="1200" b="0" i="0" u="none" baseline="0">
              <a:solidFill>
                <a:srgbClr val="000000"/>
              </a:solidFill>
              <a:latin typeface="MinionPro-Regular"/>
              <a:ea typeface="MinionPro-Regular"/>
              <a:cs typeface="MinionPro-Regular"/>
            </a:rPr>
            <a:t>
</a:t>
          </a:r>
          <a:r>
            <a:rPr lang="en-US" cap="none" sz="1600" b="0" i="0" u="none" baseline="0">
              <a:solidFill>
                <a:srgbClr val="808080"/>
              </a:solidFill>
              <a:latin typeface="Gill Sans MT"/>
              <a:ea typeface="Gill Sans MT"/>
              <a:cs typeface="Gill Sans MT"/>
            </a:rPr>
            <a:t>PROCUREMENT AND SUPPLY MANAGEMEMT</a:t>
          </a:r>
          <a:r>
            <a:rPr lang="en-US" cap="none" sz="1000" b="0" i="0" u="none" baseline="0">
              <a:solidFill>
                <a:srgbClr val="808080"/>
              </a:solidFill>
              <a:latin typeface="Gill Sans MT"/>
              <a:ea typeface="Gill Sans MT"/>
              <a:cs typeface="Gill Sans MT"/>
            </a:rPr>
            <a:t>
</a:t>
          </a:r>
          <a:r>
            <a:rPr lang="en-US" cap="none" sz="1000" b="0" i="0" u="none" baseline="0">
              <a:solidFill>
                <a:srgbClr val="808080"/>
              </a:solidFill>
              <a:latin typeface="Gill Sans MT"/>
              <a:ea typeface="Gill Sans MT"/>
              <a:cs typeface="Gill Sans MT"/>
            </a:rPr>
            <a:t> </a:t>
          </a:r>
        </a:p>
      </xdr:txBody>
    </xdr:sp>
    <xdr:clientData/>
  </xdr:twoCellAnchor>
  <xdr:twoCellAnchor editAs="oneCell">
    <xdr:from>
      <xdr:col>10</xdr:col>
      <xdr:colOff>542925</xdr:colOff>
      <xdr:row>0</xdr:row>
      <xdr:rowOff>0</xdr:rowOff>
    </xdr:from>
    <xdr:to>
      <xdr:col>22</xdr:col>
      <xdr:colOff>152400</xdr:colOff>
      <xdr:row>4</xdr:row>
      <xdr:rowOff>47625</xdr:rowOff>
    </xdr:to>
    <xdr:pic>
      <xdr:nvPicPr>
        <xdr:cNvPr id="2" name="Picture 4"/>
        <xdr:cNvPicPr preferRelativeResize="1">
          <a:picLocks noChangeAspect="1"/>
        </xdr:cNvPicPr>
      </xdr:nvPicPr>
      <xdr:blipFill>
        <a:blip r:embed="rId1"/>
        <a:stretch>
          <a:fillRect/>
        </a:stretch>
      </xdr:blipFill>
      <xdr:spPr>
        <a:xfrm>
          <a:off x="6600825" y="0"/>
          <a:ext cx="6696075" cy="9239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14</xdr:col>
      <xdr:colOff>495300</xdr:colOff>
      <xdr:row>36</xdr:row>
      <xdr:rowOff>9525</xdr:rowOff>
    </xdr:from>
    <xdr:to>
      <xdr:col>29</xdr:col>
      <xdr:colOff>190500</xdr:colOff>
      <xdr:row>63</xdr:row>
      <xdr:rowOff>57150</xdr:rowOff>
    </xdr:to>
    <xdr:graphicFrame>
      <xdr:nvGraphicFramePr>
        <xdr:cNvPr id="1" name="Chart 1"/>
        <xdr:cNvGraphicFramePr/>
      </xdr:nvGraphicFramePr>
      <xdr:xfrm>
        <a:off x="18059400" y="9410700"/>
        <a:ext cx="11591925" cy="5962650"/>
      </xdr:xfrm>
      <a:graphic>
        <a:graphicData uri="http://schemas.openxmlformats.org/drawingml/2006/chart">
          <c:chart xmlns:c="http://schemas.openxmlformats.org/drawingml/2006/chart" r:id="rId1"/>
        </a:graphicData>
      </a:graphic>
    </xdr:graphicFrame>
    <xdr:clientData fLocksWithSheet="0"/>
  </xdr:twoCellAnchor>
  <xdr:twoCellAnchor>
    <xdr:from>
      <xdr:col>14</xdr:col>
      <xdr:colOff>504825</xdr:colOff>
      <xdr:row>7</xdr:row>
      <xdr:rowOff>114300</xdr:rowOff>
    </xdr:from>
    <xdr:to>
      <xdr:col>29</xdr:col>
      <xdr:colOff>171450</xdr:colOff>
      <xdr:row>37</xdr:row>
      <xdr:rowOff>38100</xdr:rowOff>
    </xdr:to>
    <xdr:graphicFrame>
      <xdr:nvGraphicFramePr>
        <xdr:cNvPr id="2" name="Chart 3"/>
        <xdr:cNvGraphicFramePr/>
      </xdr:nvGraphicFramePr>
      <xdr:xfrm>
        <a:off x="18068925" y="2352675"/>
        <a:ext cx="11563350" cy="730567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295275</xdr:colOff>
      <xdr:row>63</xdr:row>
      <xdr:rowOff>114300</xdr:rowOff>
    </xdr:from>
    <xdr:to>
      <xdr:col>13</xdr:col>
      <xdr:colOff>1247775</xdr:colOff>
      <xdr:row>95</xdr:row>
      <xdr:rowOff>104775</xdr:rowOff>
    </xdr:to>
    <xdr:graphicFrame>
      <xdr:nvGraphicFramePr>
        <xdr:cNvPr id="1" name="Chart 1"/>
        <xdr:cNvGraphicFramePr/>
      </xdr:nvGraphicFramePr>
      <xdr:xfrm>
        <a:off x="514350" y="8715375"/>
        <a:ext cx="16792575" cy="61150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676275</xdr:colOff>
      <xdr:row>60</xdr:row>
      <xdr:rowOff>47625</xdr:rowOff>
    </xdr:from>
    <xdr:to>
      <xdr:col>11</xdr:col>
      <xdr:colOff>0</xdr:colOff>
      <xdr:row>95</xdr:row>
      <xdr:rowOff>28575</xdr:rowOff>
    </xdr:to>
    <xdr:graphicFrame>
      <xdr:nvGraphicFramePr>
        <xdr:cNvPr id="1" name="Chart 1"/>
        <xdr:cNvGraphicFramePr/>
      </xdr:nvGraphicFramePr>
      <xdr:xfrm>
        <a:off x="895350" y="14325600"/>
        <a:ext cx="11210925" cy="6648450"/>
      </xdr:xfrm>
      <a:graphic>
        <a:graphicData uri="http://schemas.openxmlformats.org/drawingml/2006/chart">
          <c:chart xmlns:c="http://schemas.openxmlformats.org/drawingml/2006/chart" r:id="rId1"/>
        </a:graphicData>
      </a:graphic>
    </xdr:graphicFrame>
    <xdr:clientData/>
  </xdr:twoCellAnchor>
  <xdr:twoCellAnchor>
    <xdr:from>
      <xdr:col>12</xdr:col>
      <xdr:colOff>400050</xdr:colOff>
      <xdr:row>60</xdr:row>
      <xdr:rowOff>66675</xdr:rowOff>
    </xdr:from>
    <xdr:to>
      <xdr:col>23</xdr:col>
      <xdr:colOff>971550</xdr:colOff>
      <xdr:row>94</xdr:row>
      <xdr:rowOff>171450</xdr:rowOff>
    </xdr:to>
    <xdr:graphicFrame>
      <xdr:nvGraphicFramePr>
        <xdr:cNvPr id="2" name="Chart 2"/>
        <xdr:cNvGraphicFramePr/>
      </xdr:nvGraphicFramePr>
      <xdr:xfrm>
        <a:off x="13477875" y="14344650"/>
        <a:ext cx="11258550" cy="6581775"/>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6</xdr:row>
      <xdr:rowOff>0</xdr:rowOff>
    </xdr:from>
    <xdr:to>
      <xdr:col>17</xdr:col>
      <xdr:colOff>514350</xdr:colOff>
      <xdr:row>14</xdr:row>
      <xdr:rowOff>171450</xdr:rowOff>
    </xdr:to>
    <xdr:pic>
      <xdr:nvPicPr>
        <xdr:cNvPr id="1" name="Picture 4"/>
        <xdr:cNvPicPr preferRelativeResize="1">
          <a:picLocks noChangeAspect="1"/>
        </xdr:cNvPicPr>
      </xdr:nvPicPr>
      <xdr:blipFill>
        <a:blip r:embed="rId1"/>
        <a:stretch>
          <a:fillRect/>
        </a:stretch>
      </xdr:blipFill>
      <xdr:spPr>
        <a:xfrm>
          <a:off x="619125" y="1228725"/>
          <a:ext cx="11506200" cy="1924050"/>
        </a:xfrm>
        <a:prstGeom prst="rect">
          <a:avLst/>
        </a:prstGeom>
        <a:noFill/>
        <a:ln w="9525" cmpd="sng">
          <a:noFill/>
        </a:ln>
      </xdr:spPr>
    </xdr:pic>
    <xdr:clientData/>
  </xdr:twoCellAnchor>
  <xdr:twoCellAnchor editAs="oneCell">
    <xdr:from>
      <xdr:col>1</xdr:col>
      <xdr:colOff>0</xdr:colOff>
      <xdr:row>18</xdr:row>
      <xdr:rowOff>180975</xdr:rowOff>
    </xdr:from>
    <xdr:to>
      <xdr:col>17</xdr:col>
      <xdr:colOff>514350</xdr:colOff>
      <xdr:row>27</xdr:row>
      <xdr:rowOff>133350</xdr:rowOff>
    </xdr:to>
    <xdr:pic>
      <xdr:nvPicPr>
        <xdr:cNvPr id="2" name="Picture 6"/>
        <xdr:cNvPicPr preferRelativeResize="1">
          <a:picLocks noChangeAspect="1"/>
        </xdr:cNvPicPr>
      </xdr:nvPicPr>
      <xdr:blipFill>
        <a:blip r:embed="rId2"/>
        <a:stretch>
          <a:fillRect/>
        </a:stretch>
      </xdr:blipFill>
      <xdr:spPr>
        <a:xfrm>
          <a:off x="619125" y="4010025"/>
          <a:ext cx="11506200" cy="19240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10</xdr:col>
      <xdr:colOff>552450</xdr:colOff>
      <xdr:row>8</xdr:row>
      <xdr:rowOff>57150</xdr:rowOff>
    </xdr:to>
    <xdr:sp>
      <xdr:nvSpPr>
        <xdr:cNvPr id="1" name="EsriDoNotEdit"/>
        <xdr:cNvSpPr>
          <a:spLocks/>
        </xdr:cNvSpPr>
      </xdr:nvSpPr>
      <xdr:spPr>
        <a:xfrm>
          <a:off x="0" y="0"/>
          <a:ext cx="6457950" cy="1581150"/>
        </a:xfrm>
        <a:prstGeom prst="rect">
          <a:avLst/>
        </a:prstGeom>
        <a:noFill/>
        <a:ln w="9525" cmpd="sng">
          <a:noFill/>
        </a:ln>
      </xdr:spPr>
      <xdr:txBody>
        <a:bodyPr vertOverflow="clip" wrap="square">
          <a:spAutoFit/>
        </a:bodyPr>
        <a:p>
          <a:pPr algn="ctr">
            <a:defRPr/>
          </a:pPr>
          <a:r>
            <a:rPr lang="en-US" cap="none" sz="5000" b="1" i="0" u="none" baseline="0"/>
            <a:t>DO NOT EDIT 
</a:t>
          </a:r>
          <a:r>
            <a:rPr lang="en-US" cap="none" sz="5000" b="1" i="0" u="none" baseline="0"/>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99"/>
  </sheetPr>
  <dimension ref="A1:AA147"/>
  <sheetViews>
    <sheetView showGridLines="0" tabSelected="1" zoomScale="90" zoomScaleNormal="90" zoomScalePageLayoutView="90" workbookViewId="0" topLeftCell="A1">
      <selection activeCell="A1" sqref="A1"/>
    </sheetView>
  </sheetViews>
  <sheetFormatPr defaultColWidth="8.8515625" defaultRowHeight="15"/>
  <cols>
    <col min="1" max="1" width="1.8515625" style="1" customWidth="1"/>
    <col min="2" max="2" width="12.8515625" style="1" customWidth="1"/>
    <col min="3" max="3" width="12.28125" style="1" customWidth="1"/>
    <col min="4" max="4" width="10.7109375" style="1" customWidth="1"/>
    <col min="5" max="16384" width="8.8515625" style="1" customWidth="1"/>
  </cols>
  <sheetData>
    <row r="1" spans="1:25" ht="17.25">
      <c r="A1" s="8"/>
      <c r="B1" s="8"/>
      <c r="C1" s="8"/>
      <c r="D1" s="8"/>
      <c r="E1" s="8"/>
      <c r="F1" s="8"/>
      <c r="G1" s="8"/>
      <c r="H1" s="8"/>
      <c r="I1" s="8"/>
      <c r="J1" s="8"/>
      <c r="K1" s="8"/>
      <c r="L1" s="8"/>
      <c r="M1" s="8"/>
      <c r="N1" s="8"/>
      <c r="O1" s="8"/>
      <c r="P1" s="8"/>
      <c r="Q1" s="8"/>
      <c r="R1" s="8"/>
      <c r="S1" s="8"/>
      <c r="T1" s="8"/>
      <c r="U1" s="8"/>
      <c r="V1" s="8"/>
      <c r="W1" s="8"/>
      <c r="X1" s="8"/>
      <c r="Y1" s="8"/>
    </row>
    <row r="2" spans="1:25" ht="17.25">
      <c r="A2" s="8"/>
      <c r="B2" s="8"/>
      <c r="C2" s="8"/>
      <c r="D2" s="8"/>
      <c r="E2" s="8"/>
      <c r="F2" s="8"/>
      <c r="G2" s="8"/>
      <c r="H2" s="8"/>
      <c r="I2" s="8"/>
      <c r="J2" s="8"/>
      <c r="K2" s="8"/>
      <c r="L2" s="8"/>
      <c r="M2" s="8"/>
      <c r="N2" s="8"/>
      <c r="O2" s="8"/>
      <c r="P2" s="8"/>
      <c r="Q2" s="8"/>
      <c r="R2" s="8"/>
      <c r="S2" s="8"/>
      <c r="T2" s="8"/>
      <c r="U2" s="8"/>
      <c r="V2" s="8"/>
      <c r="W2" s="8"/>
      <c r="X2" s="8"/>
      <c r="Y2" s="8"/>
    </row>
    <row r="3" spans="1:25" ht="17.25">
      <c r="A3" s="8"/>
      <c r="B3" s="8"/>
      <c r="C3" s="8"/>
      <c r="D3" s="8"/>
      <c r="E3" s="8"/>
      <c r="F3" s="8"/>
      <c r="G3" s="8"/>
      <c r="H3" s="8"/>
      <c r="I3" s="8"/>
      <c r="J3" s="8"/>
      <c r="K3" s="8"/>
      <c r="L3" s="8"/>
      <c r="M3" s="8"/>
      <c r="N3" s="8"/>
      <c r="O3" s="8"/>
      <c r="P3" s="8"/>
      <c r="Q3" s="8"/>
      <c r="R3" s="8"/>
      <c r="S3" s="8"/>
      <c r="T3" s="8"/>
      <c r="U3" s="8"/>
      <c r="V3" s="8"/>
      <c r="W3" s="8"/>
      <c r="X3" s="8"/>
      <c r="Y3" s="8"/>
    </row>
    <row r="4" spans="1:25" ht="17.25">
      <c r="A4" s="8"/>
      <c r="B4" s="8"/>
      <c r="C4" s="8"/>
      <c r="D4" s="8"/>
      <c r="E4" s="8"/>
      <c r="F4" s="8"/>
      <c r="G4" s="8"/>
      <c r="H4" s="8"/>
      <c r="I4" s="8"/>
      <c r="J4" s="8"/>
      <c r="K4" s="8"/>
      <c r="L4" s="8"/>
      <c r="M4" s="8"/>
      <c r="N4" s="8"/>
      <c r="O4" s="8"/>
      <c r="P4" s="8"/>
      <c r="Q4" s="8"/>
      <c r="R4" s="8"/>
      <c r="S4" s="8"/>
      <c r="T4" s="8"/>
      <c r="U4" s="8"/>
      <c r="V4" s="8"/>
      <c r="W4" s="8"/>
      <c r="X4" s="8"/>
      <c r="Y4" s="8"/>
    </row>
    <row r="5" spans="1:25" ht="17.25">
      <c r="A5" s="8"/>
      <c r="B5" s="8"/>
      <c r="C5" s="8"/>
      <c r="D5" s="8"/>
      <c r="E5" s="8"/>
      <c r="F5" s="8"/>
      <c r="G5" s="8"/>
      <c r="H5" s="8"/>
      <c r="I5" s="8"/>
      <c r="J5" s="8"/>
      <c r="K5" s="8"/>
      <c r="L5" s="8"/>
      <c r="M5" s="8"/>
      <c r="N5" s="8"/>
      <c r="O5" s="8"/>
      <c r="P5" s="8"/>
      <c r="Q5" s="8"/>
      <c r="R5" s="8"/>
      <c r="S5" s="8"/>
      <c r="T5" s="8"/>
      <c r="U5" s="8"/>
      <c r="V5" s="8"/>
      <c r="W5" s="8"/>
      <c r="X5" s="8"/>
      <c r="Y5" s="8"/>
    </row>
    <row r="6" spans="1:25" s="5" customFormat="1" ht="27.75">
      <c r="A6" s="9"/>
      <c r="B6" s="9" t="s">
        <v>205</v>
      </c>
      <c r="C6" s="9"/>
      <c r="D6" s="9"/>
      <c r="E6" s="9"/>
      <c r="F6" s="9"/>
      <c r="G6" s="9"/>
      <c r="H6" s="9"/>
      <c r="I6" s="9"/>
      <c r="J6" s="9"/>
      <c r="K6" s="9"/>
      <c r="L6" s="9"/>
      <c r="M6" s="9"/>
      <c r="N6" s="9"/>
      <c r="O6" s="9"/>
      <c r="P6" s="9"/>
      <c r="Q6" s="9"/>
      <c r="R6" s="9"/>
      <c r="S6" s="9"/>
      <c r="T6" s="9"/>
      <c r="U6" s="9"/>
      <c r="V6" s="9"/>
      <c r="W6" s="9"/>
      <c r="X6" s="9"/>
      <c r="Y6" s="9"/>
    </row>
    <row r="7" spans="1:25" ht="25.5" customHeight="1">
      <c r="A7" s="8"/>
      <c r="D7" s="10" t="s">
        <v>34</v>
      </c>
      <c r="E7" s="176"/>
      <c r="F7" s="221"/>
      <c r="G7" s="221"/>
      <c r="H7" s="221"/>
      <c r="I7" s="221"/>
      <c r="J7" s="8"/>
      <c r="K7" s="8"/>
      <c r="L7" s="8"/>
      <c r="M7" s="8"/>
      <c r="N7" s="8"/>
      <c r="O7" s="8"/>
      <c r="P7" s="8"/>
      <c r="Q7" s="8"/>
      <c r="R7" s="8"/>
      <c r="S7" s="8"/>
      <c r="T7" s="8"/>
      <c r="U7" s="8"/>
      <c r="V7" s="8"/>
      <c r="W7" s="8"/>
      <c r="X7" s="8"/>
      <c r="Y7" s="8"/>
    </row>
    <row r="8" spans="1:25" ht="17.25">
      <c r="A8" s="8"/>
      <c r="B8" s="8"/>
      <c r="C8" s="8"/>
      <c r="D8" s="8"/>
      <c r="E8" s="8"/>
      <c r="F8" s="8"/>
      <c r="G8" s="8"/>
      <c r="H8" s="8"/>
      <c r="I8" s="8"/>
      <c r="J8" s="8"/>
      <c r="K8" s="8"/>
      <c r="L8" s="8"/>
      <c r="M8" s="8"/>
      <c r="N8" s="8"/>
      <c r="O8" s="8"/>
      <c r="P8" s="8"/>
      <c r="Q8" s="8"/>
      <c r="R8" s="8"/>
      <c r="S8" s="8"/>
      <c r="T8" s="8"/>
      <c r="U8" s="8"/>
      <c r="V8" s="8"/>
      <c r="W8" s="8"/>
      <c r="X8" s="8"/>
      <c r="Y8" s="8"/>
    </row>
    <row r="9" spans="1:25" ht="17.25">
      <c r="A9" s="8"/>
      <c r="B9" s="11" t="s">
        <v>35</v>
      </c>
      <c r="C9" s="11"/>
      <c r="D9" s="11"/>
      <c r="E9" s="11"/>
      <c r="F9" s="11"/>
      <c r="G9" s="11"/>
      <c r="H9" s="11"/>
      <c r="I9" s="11"/>
      <c r="J9" s="8"/>
      <c r="K9" s="8"/>
      <c r="L9" s="8"/>
      <c r="M9" s="8"/>
      <c r="N9" s="8"/>
      <c r="O9" s="8"/>
      <c r="P9" s="8"/>
      <c r="Q9" s="8"/>
      <c r="R9" s="8"/>
      <c r="S9" s="8"/>
      <c r="T9" s="8"/>
      <c r="U9" s="8"/>
      <c r="V9" s="8"/>
      <c r="W9" s="8"/>
      <c r="X9" s="8"/>
      <c r="Y9" s="8"/>
    </row>
    <row r="10" spans="1:25" ht="17.25">
      <c r="A10" s="8"/>
      <c r="B10" s="8" t="s">
        <v>22</v>
      </c>
      <c r="C10" s="8"/>
      <c r="D10" s="8"/>
      <c r="E10" s="8"/>
      <c r="F10" s="8"/>
      <c r="G10" s="8"/>
      <c r="H10" s="8"/>
      <c r="I10" s="8"/>
      <c r="J10" s="8"/>
      <c r="K10" s="8"/>
      <c r="L10" s="8"/>
      <c r="M10" s="8"/>
      <c r="N10" s="8"/>
      <c r="O10" s="8"/>
      <c r="P10" s="8"/>
      <c r="Q10" s="8"/>
      <c r="R10" s="8"/>
      <c r="S10" s="8"/>
      <c r="T10" s="8"/>
      <c r="U10" s="8"/>
      <c r="V10" s="8"/>
      <c r="W10" s="8"/>
      <c r="X10" s="8"/>
      <c r="Y10" s="8"/>
    </row>
    <row r="11" spans="1:25" ht="17.25">
      <c r="A11" s="8"/>
      <c r="B11" s="8" t="s">
        <v>198</v>
      </c>
      <c r="C11" s="8"/>
      <c r="D11" s="8"/>
      <c r="E11" s="8"/>
      <c r="F11" s="8"/>
      <c r="G11" s="8"/>
      <c r="H11" s="8"/>
      <c r="I11" s="8"/>
      <c r="J11" s="8"/>
      <c r="K11" s="8"/>
      <c r="L11" s="8"/>
      <c r="M11" s="8"/>
      <c r="N11" s="8"/>
      <c r="O11" s="8"/>
      <c r="P11" s="8"/>
      <c r="Q11" s="8"/>
      <c r="R11" s="8"/>
      <c r="S11" s="8"/>
      <c r="T11" s="8"/>
      <c r="U11" s="8"/>
      <c r="V11" s="8"/>
      <c r="W11" s="8"/>
      <c r="X11" s="8"/>
      <c r="Y11" s="8"/>
    </row>
    <row r="12" spans="1:25" ht="17.25">
      <c r="A12" s="8"/>
      <c r="B12" s="8"/>
      <c r="C12" s="8"/>
      <c r="D12" s="8"/>
      <c r="E12" s="8"/>
      <c r="F12" s="8"/>
      <c r="G12" s="8"/>
      <c r="H12" s="8"/>
      <c r="I12" s="8"/>
      <c r="J12" s="8"/>
      <c r="K12" s="8"/>
      <c r="L12" s="8"/>
      <c r="M12" s="8"/>
      <c r="N12" s="8"/>
      <c r="O12" s="8"/>
      <c r="P12" s="8"/>
      <c r="Q12" s="8"/>
      <c r="R12" s="8"/>
      <c r="S12" s="8"/>
      <c r="T12" s="8"/>
      <c r="U12" s="8"/>
      <c r="V12" s="8"/>
      <c r="W12" s="8"/>
      <c r="X12" s="8"/>
      <c r="Y12" s="8"/>
    </row>
    <row r="13" spans="1:25" ht="17.25">
      <c r="A13" s="8"/>
      <c r="B13" s="8"/>
      <c r="C13" s="8"/>
      <c r="D13" s="8"/>
      <c r="E13" s="8"/>
      <c r="F13" s="8"/>
      <c r="G13" s="8"/>
      <c r="H13" s="8"/>
      <c r="I13" s="8"/>
      <c r="J13" s="8"/>
      <c r="K13" s="8"/>
      <c r="L13" s="8"/>
      <c r="M13" s="8"/>
      <c r="N13" s="8"/>
      <c r="O13" s="8"/>
      <c r="P13" s="8"/>
      <c r="Q13" s="8"/>
      <c r="R13" s="8"/>
      <c r="S13" s="8"/>
      <c r="T13" s="8"/>
      <c r="U13" s="8"/>
      <c r="V13" s="8"/>
      <c r="W13" s="8"/>
      <c r="X13" s="8"/>
      <c r="Y13" s="8"/>
    </row>
    <row r="14" spans="1:25" ht="24.75">
      <c r="A14" s="8"/>
      <c r="B14" s="382" t="s">
        <v>247</v>
      </c>
      <c r="C14" s="8"/>
      <c r="D14" s="8"/>
      <c r="E14" s="8"/>
      <c r="F14" s="8"/>
      <c r="G14" s="8"/>
      <c r="H14" s="8"/>
      <c r="I14" s="8"/>
      <c r="J14" s="8"/>
      <c r="K14" s="8"/>
      <c r="L14" s="8"/>
      <c r="M14" s="8"/>
      <c r="N14" s="8"/>
      <c r="O14" s="8"/>
      <c r="P14" s="8"/>
      <c r="Q14" s="8"/>
      <c r="R14" s="8"/>
      <c r="S14" s="8"/>
      <c r="T14" s="8"/>
      <c r="U14" s="8"/>
      <c r="V14" s="8"/>
      <c r="W14" s="8"/>
      <c r="X14" s="8"/>
      <c r="Y14" s="8"/>
    </row>
    <row r="15" spans="1:25" ht="24.75">
      <c r="A15" s="8"/>
      <c r="B15" s="12" t="s">
        <v>248</v>
      </c>
      <c r="C15" s="8"/>
      <c r="D15" s="8"/>
      <c r="E15" s="8"/>
      <c r="F15" s="8"/>
      <c r="G15" s="8"/>
      <c r="H15" s="8"/>
      <c r="I15" s="8"/>
      <c r="J15" s="8"/>
      <c r="K15" s="8"/>
      <c r="L15" s="8"/>
      <c r="M15" s="8"/>
      <c r="N15" s="8"/>
      <c r="O15" s="8"/>
      <c r="P15" s="8"/>
      <c r="Q15" s="8"/>
      <c r="R15" s="8"/>
      <c r="S15" s="8"/>
      <c r="T15" s="8"/>
      <c r="U15" s="8"/>
      <c r="V15" s="8"/>
      <c r="W15" s="8"/>
      <c r="X15" s="8"/>
      <c r="Y15" s="8"/>
    </row>
    <row r="16" spans="1:25" ht="24.75">
      <c r="A16" s="8"/>
      <c r="B16" s="12"/>
      <c r="C16" s="8" t="s">
        <v>249</v>
      </c>
      <c r="D16" s="8"/>
      <c r="E16" s="8"/>
      <c r="F16" s="8"/>
      <c r="G16" s="8"/>
      <c r="H16" s="8"/>
      <c r="I16" s="8"/>
      <c r="J16" s="8"/>
      <c r="K16" s="8"/>
      <c r="L16" s="8"/>
      <c r="M16" s="8"/>
      <c r="N16" s="8"/>
      <c r="O16" s="8"/>
      <c r="P16" s="8"/>
      <c r="Q16" s="8"/>
      <c r="R16" s="8"/>
      <c r="S16" s="8"/>
      <c r="T16" s="8"/>
      <c r="U16" s="8"/>
      <c r="V16" s="8"/>
      <c r="W16" s="8"/>
      <c r="X16" s="8"/>
      <c r="Y16" s="8"/>
    </row>
    <row r="17" spans="1:25" ht="24.75">
      <c r="A17" s="8"/>
      <c r="B17" s="12"/>
      <c r="C17" s="8" t="s">
        <v>250</v>
      </c>
      <c r="D17" s="8"/>
      <c r="E17" s="8"/>
      <c r="F17" s="8"/>
      <c r="G17" s="8"/>
      <c r="H17" s="8"/>
      <c r="I17" s="8"/>
      <c r="J17" s="8"/>
      <c r="K17" s="8"/>
      <c r="L17" s="8"/>
      <c r="M17" s="8"/>
      <c r="N17" s="8"/>
      <c r="O17" s="8"/>
      <c r="P17" s="8"/>
      <c r="Q17" s="8"/>
      <c r="R17" s="8"/>
      <c r="S17" s="8"/>
      <c r="T17" s="8"/>
      <c r="U17" s="8"/>
      <c r="V17" s="8"/>
      <c r="W17" s="8"/>
      <c r="X17" s="8"/>
      <c r="Y17" s="8"/>
    </row>
    <row r="18" spans="1:26" ht="17.25">
      <c r="A18" s="8"/>
      <c r="B18" s="17" t="s">
        <v>29</v>
      </c>
      <c r="C18" s="551" t="s">
        <v>455</v>
      </c>
      <c r="E18" s="8"/>
      <c r="F18" s="8"/>
      <c r="G18" s="8"/>
      <c r="J18" s="8"/>
      <c r="K18" s="8"/>
      <c r="L18" s="8"/>
      <c r="M18" s="8"/>
      <c r="N18" s="8"/>
      <c r="O18" s="8"/>
      <c r="P18" s="8"/>
      <c r="Q18" s="8"/>
      <c r="R18" s="8"/>
      <c r="S18" s="8"/>
      <c r="T18" s="8"/>
      <c r="U18" s="8"/>
      <c r="V18" s="8"/>
      <c r="W18" s="8"/>
      <c r="X18" s="8"/>
      <c r="Y18" s="8"/>
      <c r="Z18" s="8"/>
    </row>
    <row r="19" spans="1:26" ht="17.25">
      <c r="A19" s="8"/>
      <c r="B19" s="17" t="s">
        <v>112</v>
      </c>
      <c r="C19" s="551" t="s">
        <v>456</v>
      </c>
      <c r="E19" s="8"/>
      <c r="F19" s="8"/>
      <c r="G19" s="8"/>
      <c r="J19" s="8"/>
      <c r="K19" s="8"/>
      <c r="L19" s="8"/>
      <c r="M19" s="8"/>
      <c r="N19" s="8"/>
      <c r="O19" s="8"/>
      <c r="P19" s="8"/>
      <c r="Q19" s="8"/>
      <c r="R19" s="8"/>
      <c r="S19" s="8"/>
      <c r="T19" s="8"/>
      <c r="U19" s="8"/>
      <c r="V19" s="8"/>
      <c r="W19" s="8"/>
      <c r="X19" s="8"/>
      <c r="Y19" s="8"/>
      <c r="Z19" s="8"/>
    </row>
    <row r="20" spans="1:26" ht="17.25">
      <c r="A20" s="8"/>
      <c r="B20" s="17" t="s">
        <v>112</v>
      </c>
      <c r="C20" s="17" t="s">
        <v>433</v>
      </c>
      <c r="D20" s="8" t="s">
        <v>251</v>
      </c>
      <c r="E20" s="8"/>
      <c r="F20" s="8"/>
      <c r="G20" s="8"/>
      <c r="J20" s="8"/>
      <c r="K20" s="8"/>
      <c r="L20" s="8"/>
      <c r="M20" s="8"/>
      <c r="N20" s="8"/>
      <c r="O20" s="8"/>
      <c r="P20" s="8"/>
      <c r="Q20" s="8"/>
      <c r="R20" s="8"/>
      <c r="S20" s="8"/>
      <c r="T20" s="8"/>
      <c r="U20" s="8"/>
      <c r="V20" s="8"/>
      <c r="W20" s="8"/>
      <c r="X20" s="8"/>
      <c r="Y20" s="8"/>
      <c r="Z20" s="8"/>
    </row>
    <row r="21" spans="1:26" ht="17.25">
      <c r="A21" s="8"/>
      <c r="B21" s="17" t="s">
        <v>419</v>
      </c>
      <c r="C21" s="17" t="s">
        <v>434</v>
      </c>
      <c r="D21" s="8" t="s">
        <v>252</v>
      </c>
      <c r="E21" s="8"/>
      <c r="F21" s="8"/>
      <c r="G21" s="8"/>
      <c r="I21" s="8"/>
      <c r="J21" s="8"/>
      <c r="K21" s="8"/>
      <c r="L21" s="8"/>
      <c r="M21" s="8"/>
      <c r="N21" s="8"/>
      <c r="O21" s="8"/>
      <c r="P21" s="8"/>
      <c r="Q21" s="8"/>
      <c r="R21" s="8"/>
      <c r="S21" s="8"/>
      <c r="T21" s="8"/>
      <c r="U21" s="8"/>
      <c r="V21" s="8"/>
      <c r="W21" s="8"/>
      <c r="X21" s="8"/>
      <c r="Y21" s="8"/>
      <c r="Z21" s="8"/>
    </row>
    <row r="22" spans="1:26" ht="17.25">
      <c r="A22" s="8"/>
      <c r="B22" s="17" t="s">
        <v>420</v>
      </c>
      <c r="C22" s="17" t="s">
        <v>435</v>
      </c>
      <c r="D22" s="8" t="s">
        <v>253</v>
      </c>
      <c r="E22" s="8"/>
      <c r="F22" s="8"/>
      <c r="G22" s="8"/>
      <c r="I22" s="8"/>
      <c r="J22" s="8"/>
      <c r="K22" s="8"/>
      <c r="L22" s="8"/>
      <c r="M22" s="8"/>
      <c r="N22" s="8"/>
      <c r="O22" s="8"/>
      <c r="P22" s="8"/>
      <c r="Q22" s="8"/>
      <c r="R22" s="8"/>
      <c r="S22" s="8"/>
      <c r="T22" s="8"/>
      <c r="U22" s="8"/>
      <c r="V22" s="8"/>
      <c r="W22" s="8"/>
      <c r="X22" s="8"/>
      <c r="Y22" s="8"/>
      <c r="Z22" s="8"/>
    </row>
    <row r="23" spans="1:25" ht="17.25">
      <c r="A23" s="8"/>
      <c r="B23" s="8"/>
      <c r="C23" s="8"/>
      <c r="D23" s="8"/>
      <c r="E23" s="8"/>
      <c r="F23" s="8"/>
      <c r="G23" s="8"/>
      <c r="H23" s="8"/>
      <c r="I23" s="8"/>
      <c r="J23" s="8"/>
      <c r="K23" s="8"/>
      <c r="L23" s="8"/>
      <c r="M23" s="8"/>
      <c r="N23" s="8"/>
      <c r="O23" s="8"/>
      <c r="P23" s="8"/>
      <c r="Q23" s="8"/>
      <c r="R23" s="8"/>
      <c r="S23" s="8"/>
      <c r="T23" s="8"/>
      <c r="U23" s="8"/>
      <c r="V23" s="8"/>
      <c r="W23" s="8"/>
      <c r="X23" s="8"/>
      <c r="Y23" s="8"/>
    </row>
    <row r="24" spans="1:25" ht="17.25">
      <c r="A24" s="8"/>
      <c r="B24" s="13" t="s">
        <v>38</v>
      </c>
      <c r="C24" s="14"/>
      <c r="D24" s="14"/>
      <c r="E24" s="14"/>
      <c r="F24" s="14"/>
      <c r="G24" s="14"/>
      <c r="H24" s="14"/>
      <c r="I24" s="14"/>
      <c r="J24" s="14"/>
      <c r="K24" s="14"/>
      <c r="L24" s="14"/>
      <c r="M24" s="14"/>
      <c r="N24" s="14"/>
      <c r="O24" s="14"/>
      <c r="P24" s="14"/>
      <c r="Q24" s="14"/>
      <c r="R24" s="14"/>
      <c r="S24" s="14"/>
      <c r="T24" s="14"/>
      <c r="U24" s="14"/>
      <c r="V24" s="8"/>
      <c r="W24" s="8"/>
      <c r="X24" s="8"/>
      <c r="Y24" s="8"/>
    </row>
    <row r="25" spans="1:25" ht="17.25">
      <c r="A25" s="8"/>
      <c r="B25" s="15" t="s">
        <v>402</v>
      </c>
      <c r="C25" s="16"/>
      <c r="D25" s="16"/>
      <c r="E25" s="16"/>
      <c r="F25" s="16"/>
      <c r="G25" s="16"/>
      <c r="H25" s="16"/>
      <c r="I25" s="16"/>
      <c r="J25" s="16"/>
      <c r="K25" s="16"/>
      <c r="L25" s="16"/>
      <c r="M25" s="16"/>
      <c r="N25" s="16"/>
      <c r="O25" s="16"/>
      <c r="P25" s="16"/>
      <c r="Q25" s="16"/>
      <c r="R25" s="16"/>
      <c r="S25" s="16"/>
      <c r="T25" s="16"/>
      <c r="U25" s="16"/>
      <c r="V25" s="8"/>
      <c r="W25" s="8"/>
      <c r="X25" s="8"/>
      <c r="Y25" s="8"/>
    </row>
    <row r="26" spans="1:25" s="177" customFormat="1" ht="17.25">
      <c r="A26" s="30"/>
      <c r="B26" s="211" t="s">
        <v>195</v>
      </c>
      <c r="C26" s="212" t="s">
        <v>196</v>
      </c>
      <c r="D26" s="75" t="s">
        <v>197</v>
      </c>
      <c r="E26" s="75"/>
      <c r="F26" s="75"/>
      <c r="G26" s="75"/>
      <c r="H26" s="75"/>
      <c r="I26" s="75"/>
      <c r="J26" s="75"/>
      <c r="K26" s="75"/>
      <c r="L26" s="75"/>
      <c r="M26" s="75"/>
      <c r="N26" s="75"/>
      <c r="O26" s="75"/>
      <c r="P26" s="75"/>
      <c r="Q26" s="75"/>
      <c r="R26" s="75"/>
      <c r="S26" s="75"/>
      <c r="T26" s="75"/>
      <c r="U26" s="75"/>
      <c r="V26" s="30"/>
      <c r="W26" s="30"/>
      <c r="X26" s="30"/>
      <c r="Y26" s="30"/>
    </row>
    <row r="27" spans="1:25" ht="17.25">
      <c r="A27" s="8"/>
      <c r="B27" s="213" t="s">
        <v>23</v>
      </c>
      <c r="C27" s="214" t="s">
        <v>331</v>
      </c>
      <c r="D27" s="8" t="s">
        <v>457</v>
      </c>
      <c r="E27" s="8"/>
      <c r="F27" s="8"/>
      <c r="G27" s="8"/>
      <c r="H27" s="8"/>
      <c r="I27" s="8"/>
      <c r="J27" s="8"/>
      <c r="K27" s="8"/>
      <c r="L27" s="8"/>
      <c r="M27" s="8"/>
      <c r="N27" s="8"/>
      <c r="O27" s="8"/>
      <c r="P27" s="8"/>
      <c r="Q27" s="8"/>
      <c r="R27" s="8"/>
      <c r="S27" s="8"/>
      <c r="T27" s="8"/>
      <c r="U27" s="8"/>
      <c r="V27" s="8"/>
      <c r="W27" s="8"/>
      <c r="X27" s="8"/>
      <c r="Y27" s="8"/>
    </row>
    <row r="28" spans="1:25" ht="17.25">
      <c r="A28" s="8"/>
      <c r="B28" s="213" t="s">
        <v>24</v>
      </c>
      <c r="C28" s="214" t="s">
        <v>332</v>
      </c>
      <c r="D28" s="8" t="s">
        <v>458</v>
      </c>
      <c r="E28" s="8"/>
      <c r="F28" s="8"/>
      <c r="G28" s="8"/>
      <c r="H28" s="8"/>
      <c r="I28" s="8"/>
      <c r="J28" s="8"/>
      <c r="K28" s="8"/>
      <c r="L28" s="8"/>
      <c r="M28" s="8"/>
      <c r="N28" s="8"/>
      <c r="O28" s="8"/>
      <c r="P28" s="8"/>
      <c r="Q28" s="8"/>
      <c r="R28" s="8"/>
      <c r="S28" s="8"/>
      <c r="T28" s="8"/>
      <c r="U28" s="8"/>
      <c r="V28" s="8"/>
      <c r="W28" s="8"/>
      <c r="X28" s="8"/>
      <c r="Y28" s="8"/>
    </row>
    <row r="29" spans="1:27" ht="17.25">
      <c r="A29" s="8"/>
      <c r="B29" s="213" t="s">
        <v>25</v>
      </c>
      <c r="C29" s="214" t="s">
        <v>372</v>
      </c>
      <c r="D29" s="18" t="s">
        <v>459</v>
      </c>
      <c r="E29" s="8"/>
      <c r="F29" s="8"/>
      <c r="G29" s="8"/>
      <c r="H29" s="8"/>
      <c r="I29" s="8"/>
      <c r="J29" s="8"/>
      <c r="K29" s="8"/>
      <c r="L29" s="8"/>
      <c r="M29" s="8"/>
      <c r="N29" s="8"/>
      <c r="O29" s="8"/>
      <c r="P29" s="8"/>
      <c r="Q29" s="8"/>
      <c r="R29" s="8"/>
      <c r="S29" s="8"/>
      <c r="T29" s="8"/>
      <c r="U29" s="8"/>
      <c r="V29" s="19"/>
      <c r="W29" s="19"/>
      <c r="X29" s="19"/>
      <c r="Y29" s="19"/>
      <c r="Z29" s="3"/>
      <c r="AA29" s="3"/>
    </row>
    <row r="30" spans="1:27" ht="17.25">
      <c r="A30" s="8"/>
      <c r="B30" s="213" t="s">
        <v>26</v>
      </c>
      <c r="C30" s="214" t="s">
        <v>373</v>
      </c>
      <c r="D30" s="18" t="s">
        <v>474</v>
      </c>
      <c r="E30" s="8"/>
      <c r="F30" s="8"/>
      <c r="G30" s="8"/>
      <c r="H30" s="8"/>
      <c r="I30" s="8"/>
      <c r="J30" s="8"/>
      <c r="K30" s="8"/>
      <c r="L30" s="8"/>
      <c r="M30" s="8"/>
      <c r="N30" s="8"/>
      <c r="O30" s="8"/>
      <c r="P30" s="8"/>
      <c r="Q30" s="8"/>
      <c r="R30" s="8"/>
      <c r="S30" s="8"/>
      <c r="T30" s="8"/>
      <c r="U30" s="8"/>
      <c r="V30" s="19"/>
      <c r="W30" s="19"/>
      <c r="X30" s="19"/>
      <c r="Y30" s="19"/>
      <c r="Z30" s="3"/>
      <c r="AA30" s="3"/>
    </row>
    <row r="31" spans="1:27" ht="17.25">
      <c r="A31" s="8"/>
      <c r="B31" s="213" t="s">
        <v>155</v>
      </c>
      <c r="C31" s="214" t="s">
        <v>333</v>
      </c>
      <c r="D31" s="18" t="s">
        <v>406</v>
      </c>
      <c r="E31" s="8"/>
      <c r="F31" s="8"/>
      <c r="G31" s="8"/>
      <c r="H31" s="8"/>
      <c r="I31" s="8"/>
      <c r="J31" s="8"/>
      <c r="K31" s="8"/>
      <c r="L31" s="8"/>
      <c r="M31" s="8"/>
      <c r="N31" s="8"/>
      <c r="O31" s="8"/>
      <c r="P31" s="8"/>
      <c r="Q31" s="8"/>
      <c r="R31" s="8"/>
      <c r="S31" s="8"/>
      <c r="T31" s="8"/>
      <c r="U31" s="8"/>
      <c r="V31" s="19"/>
      <c r="W31" s="19"/>
      <c r="X31" s="19"/>
      <c r="Y31" s="19"/>
      <c r="Z31" s="2"/>
      <c r="AA31" s="2"/>
    </row>
    <row r="32" spans="1:27" ht="17.25">
      <c r="A32" s="8"/>
      <c r="B32" s="17"/>
      <c r="C32" s="18"/>
      <c r="D32" s="8"/>
      <c r="E32" s="8"/>
      <c r="F32" s="8"/>
      <c r="G32" s="8"/>
      <c r="H32" s="8"/>
      <c r="I32" s="8"/>
      <c r="J32" s="8"/>
      <c r="K32" s="8"/>
      <c r="L32" s="8"/>
      <c r="M32" s="8"/>
      <c r="N32" s="8"/>
      <c r="O32" s="8"/>
      <c r="P32" s="8"/>
      <c r="Q32" s="8"/>
      <c r="R32" s="8"/>
      <c r="S32" s="8"/>
      <c r="T32" s="8"/>
      <c r="U32" s="8"/>
      <c r="V32" s="19"/>
      <c r="W32" s="19"/>
      <c r="X32" s="19"/>
      <c r="Y32" s="19"/>
      <c r="Z32" s="2"/>
      <c r="AA32" s="2"/>
    </row>
    <row r="33" spans="1:27" ht="17.25">
      <c r="A33" s="8"/>
      <c r="B33" s="20" t="s">
        <v>123</v>
      </c>
      <c r="C33" s="16"/>
      <c r="D33" s="16"/>
      <c r="E33" s="16"/>
      <c r="F33" s="16"/>
      <c r="G33" s="16"/>
      <c r="H33" s="16"/>
      <c r="I33" s="16"/>
      <c r="J33" s="16"/>
      <c r="K33" s="16"/>
      <c r="L33" s="16"/>
      <c r="M33" s="16"/>
      <c r="N33" s="16"/>
      <c r="O33" s="16"/>
      <c r="P33" s="16"/>
      <c r="Q33" s="16"/>
      <c r="R33" s="16"/>
      <c r="S33" s="16"/>
      <c r="T33" s="16"/>
      <c r="U33" s="16"/>
      <c r="V33" s="19"/>
      <c r="W33" s="19"/>
      <c r="X33" s="19"/>
      <c r="Y33" s="19"/>
      <c r="Z33" s="2"/>
      <c r="AA33" s="2"/>
    </row>
    <row r="34" spans="1:25" s="177" customFormat="1" ht="17.25">
      <c r="A34" s="30"/>
      <c r="B34" s="211" t="s">
        <v>195</v>
      </c>
      <c r="C34" s="212" t="s">
        <v>196</v>
      </c>
      <c r="D34" s="75" t="s">
        <v>197</v>
      </c>
      <c r="E34" s="75"/>
      <c r="F34" s="75"/>
      <c r="G34" s="75"/>
      <c r="H34" s="75"/>
      <c r="I34" s="75"/>
      <c r="J34" s="75"/>
      <c r="K34" s="75"/>
      <c r="L34" s="75"/>
      <c r="M34" s="75"/>
      <c r="N34" s="75"/>
      <c r="O34" s="75"/>
      <c r="P34" s="75"/>
      <c r="Q34" s="75"/>
      <c r="R34" s="75"/>
      <c r="S34" s="75"/>
      <c r="T34" s="75"/>
      <c r="U34" s="75"/>
      <c r="V34" s="30"/>
      <c r="W34" s="30"/>
      <c r="X34" s="30"/>
      <c r="Y34" s="30"/>
    </row>
    <row r="35" spans="1:27" ht="17.25">
      <c r="A35" s="8"/>
      <c r="B35" s="357" t="s">
        <v>27</v>
      </c>
      <c r="C35" s="358" t="s">
        <v>379</v>
      </c>
      <c r="D35" s="57" t="s">
        <v>447</v>
      </c>
      <c r="E35" s="30"/>
      <c r="F35" s="30"/>
      <c r="G35" s="30"/>
      <c r="H35" s="30"/>
      <c r="I35" s="30"/>
      <c r="J35" s="30"/>
      <c r="K35" s="30"/>
      <c r="L35" s="30"/>
      <c r="M35" s="30"/>
      <c r="N35" s="30"/>
      <c r="O35" s="8"/>
      <c r="P35" s="8"/>
      <c r="Q35" s="8"/>
      <c r="R35" s="8"/>
      <c r="S35" s="8"/>
      <c r="T35" s="8"/>
      <c r="U35" s="8"/>
      <c r="V35" s="19"/>
      <c r="W35" s="19"/>
      <c r="X35" s="19"/>
      <c r="Y35" s="19"/>
      <c r="Z35" s="2"/>
      <c r="AA35" s="2"/>
    </row>
    <row r="36" spans="1:25" ht="17.25">
      <c r="A36" s="8"/>
      <c r="B36" s="357" t="s">
        <v>28</v>
      </c>
      <c r="C36" s="358" t="s">
        <v>464</v>
      </c>
      <c r="D36" s="57" t="s">
        <v>473</v>
      </c>
      <c r="E36" s="30"/>
      <c r="F36" s="30"/>
      <c r="G36" s="30"/>
      <c r="H36" s="30"/>
      <c r="I36" s="30"/>
      <c r="J36" s="30"/>
      <c r="K36" s="30"/>
      <c r="L36" s="30"/>
      <c r="M36" s="30"/>
      <c r="N36" s="30"/>
      <c r="O36" s="30"/>
      <c r="P36" s="30"/>
      <c r="Q36" s="30"/>
      <c r="R36" s="30"/>
      <c r="S36" s="8"/>
      <c r="T36" s="8"/>
      <c r="U36" s="8"/>
      <c r="V36" s="8"/>
      <c r="W36" s="8"/>
      <c r="X36" s="8"/>
      <c r="Y36" s="8"/>
    </row>
    <row r="37" spans="1:25" ht="17.25">
      <c r="A37" s="8"/>
      <c r="B37" s="357" t="s">
        <v>30</v>
      </c>
      <c r="C37" s="358" t="s">
        <v>466</v>
      </c>
      <c r="D37" s="57" t="s">
        <v>396</v>
      </c>
      <c r="E37" s="30"/>
      <c r="F37" s="30"/>
      <c r="G37" s="30"/>
      <c r="H37" s="30"/>
      <c r="I37" s="30"/>
      <c r="J37" s="30"/>
      <c r="K37" s="30"/>
      <c r="L37" s="30"/>
      <c r="M37" s="30"/>
      <c r="N37" s="30"/>
      <c r="O37" s="30"/>
      <c r="P37" s="30"/>
      <c r="Q37" s="30"/>
      <c r="R37" s="30"/>
      <c r="S37" s="8"/>
      <c r="T37" s="8"/>
      <c r="U37" s="8"/>
      <c r="V37" s="8"/>
      <c r="W37" s="8"/>
      <c r="X37" s="8"/>
      <c r="Y37" s="8"/>
    </row>
    <row r="38" spans="1:25" ht="6.75" customHeight="1">
      <c r="A38" s="8"/>
      <c r="B38" s="357"/>
      <c r="C38" s="358"/>
      <c r="D38" s="57"/>
      <c r="E38" s="30"/>
      <c r="F38" s="30"/>
      <c r="G38" s="30"/>
      <c r="H38" s="30"/>
      <c r="I38" s="30"/>
      <c r="J38" s="30"/>
      <c r="K38" s="30"/>
      <c r="L38" s="30"/>
      <c r="M38" s="30"/>
      <c r="N38" s="30"/>
      <c r="O38" s="8"/>
      <c r="P38" s="8"/>
      <c r="Q38" s="8"/>
      <c r="R38" s="8"/>
      <c r="S38" s="8"/>
      <c r="T38" s="8"/>
      <c r="U38" s="8"/>
      <c r="V38" s="8"/>
      <c r="W38" s="8"/>
      <c r="X38" s="8"/>
      <c r="Y38" s="8"/>
    </row>
    <row r="39" spans="1:25" ht="15" customHeight="1">
      <c r="A39" s="8"/>
      <c r="B39" s="357" t="s">
        <v>31</v>
      </c>
      <c r="C39" s="358" t="s">
        <v>465</v>
      </c>
      <c r="D39" s="57" t="s">
        <v>467</v>
      </c>
      <c r="E39" s="30"/>
      <c r="F39" s="30"/>
      <c r="G39" s="30"/>
      <c r="H39" s="30"/>
      <c r="I39" s="30"/>
      <c r="J39" s="30"/>
      <c r="K39" s="30"/>
      <c r="L39" s="30"/>
      <c r="M39" s="30"/>
      <c r="N39" s="30"/>
      <c r="O39" s="8"/>
      <c r="P39" s="8"/>
      <c r="Q39" s="8"/>
      <c r="R39" s="8"/>
      <c r="S39" s="8"/>
      <c r="T39" s="8"/>
      <c r="U39" s="8"/>
      <c r="V39" s="8"/>
      <c r="W39" s="8"/>
      <c r="X39" s="8"/>
      <c r="Y39" s="8"/>
    </row>
    <row r="40" spans="1:25" ht="6.75" customHeight="1">
      <c r="A40" s="8"/>
      <c r="B40" s="357"/>
      <c r="C40" s="358"/>
      <c r="D40" s="57"/>
      <c r="E40" s="30"/>
      <c r="F40" s="30"/>
      <c r="G40" s="30"/>
      <c r="H40" s="30"/>
      <c r="I40" s="30"/>
      <c r="J40" s="30"/>
      <c r="K40" s="30"/>
      <c r="L40" s="30"/>
      <c r="M40" s="30"/>
      <c r="N40" s="30"/>
      <c r="O40" s="8"/>
      <c r="P40" s="8"/>
      <c r="Q40" s="8"/>
      <c r="R40" s="8"/>
      <c r="S40" s="8"/>
      <c r="T40" s="8"/>
      <c r="U40" s="8"/>
      <c r="V40" s="8"/>
      <c r="W40" s="8"/>
      <c r="X40" s="8"/>
      <c r="Y40" s="8"/>
    </row>
    <row r="41" spans="1:25" ht="17.25">
      <c r="A41" s="8"/>
      <c r="B41" s="357" t="s">
        <v>32</v>
      </c>
      <c r="C41" s="358" t="s">
        <v>378</v>
      </c>
      <c r="D41" s="57" t="s">
        <v>446</v>
      </c>
      <c r="E41" s="30"/>
      <c r="F41" s="30"/>
      <c r="G41" s="30"/>
      <c r="H41" s="30"/>
      <c r="I41" s="30"/>
      <c r="J41" s="30"/>
      <c r="K41" s="30"/>
      <c r="L41" s="30"/>
      <c r="M41" s="30"/>
      <c r="N41" s="30"/>
      <c r="O41" s="8"/>
      <c r="P41" s="8"/>
      <c r="Q41" s="8"/>
      <c r="R41" s="8"/>
      <c r="S41" s="8"/>
      <c r="T41" s="8"/>
      <c r="U41" s="8"/>
      <c r="V41" s="8"/>
      <c r="W41" s="8"/>
      <c r="X41" s="8"/>
      <c r="Y41" s="8"/>
    </row>
    <row r="42" spans="1:25" ht="17.25">
      <c r="A42" s="8"/>
      <c r="B42" s="357" t="s">
        <v>33</v>
      </c>
      <c r="C42" s="358" t="s">
        <v>448</v>
      </c>
      <c r="D42" s="57" t="s">
        <v>468</v>
      </c>
      <c r="E42" s="30"/>
      <c r="F42" s="30"/>
      <c r="G42" s="30"/>
      <c r="H42" s="30"/>
      <c r="I42" s="30"/>
      <c r="J42" s="30"/>
      <c r="K42" s="30"/>
      <c r="L42" s="30"/>
      <c r="M42" s="30"/>
      <c r="N42" s="30"/>
      <c r="O42" s="8"/>
      <c r="P42" s="8"/>
      <c r="Q42" s="8"/>
      <c r="R42" s="8"/>
      <c r="S42" s="8"/>
      <c r="T42" s="8"/>
      <c r="U42" s="8"/>
      <c r="V42" s="8"/>
      <c r="W42" s="8"/>
      <c r="X42" s="8"/>
      <c r="Y42" s="8"/>
    </row>
    <row r="43" spans="1:25" ht="17.25">
      <c r="A43" s="8"/>
      <c r="B43" s="357" t="s">
        <v>325</v>
      </c>
      <c r="C43" s="358" t="s">
        <v>449</v>
      </c>
      <c r="D43" s="57" t="s">
        <v>470</v>
      </c>
      <c r="E43" s="30"/>
      <c r="F43" s="30"/>
      <c r="G43" s="30"/>
      <c r="H43" s="30"/>
      <c r="I43" s="30"/>
      <c r="J43" s="30"/>
      <c r="K43" s="30"/>
      <c r="L43" s="30"/>
      <c r="M43" s="30"/>
      <c r="N43" s="30"/>
      <c r="O43" s="8"/>
      <c r="P43" s="8"/>
      <c r="Q43" s="8"/>
      <c r="R43" s="8"/>
      <c r="S43" s="8"/>
      <c r="T43" s="8"/>
      <c r="U43" s="8"/>
      <c r="V43" s="8"/>
      <c r="W43" s="8"/>
      <c r="X43" s="8"/>
      <c r="Y43" s="8"/>
    </row>
    <row r="44" spans="1:25" ht="17.25">
      <c r="A44" s="8"/>
      <c r="B44" s="357" t="s">
        <v>326</v>
      </c>
      <c r="C44" s="358" t="s">
        <v>450</v>
      </c>
      <c r="D44" s="57" t="s">
        <v>469</v>
      </c>
      <c r="E44" s="30"/>
      <c r="F44" s="30"/>
      <c r="G44" s="30"/>
      <c r="H44" s="30"/>
      <c r="I44" s="30"/>
      <c r="J44" s="30"/>
      <c r="K44" s="30"/>
      <c r="L44" s="30"/>
      <c r="M44" s="30"/>
      <c r="N44" s="30"/>
      <c r="O44" s="8"/>
      <c r="P44" s="8"/>
      <c r="Q44" s="8"/>
      <c r="R44" s="8"/>
      <c r="S44" s="8"/>
      <c r="T44" s="8"/>
      <c r="U44" s="8"/>
      <c r="V44" s="8"/>
      <c r="W44" s="8"/>
      <c r="X44" s="8"/>
      <c r="Y44" s="8"/>
    </row>
    <row r="45" spans="1:25" ht="3.75" customHeight="1">
      <c r="A45" s="8"/>
      <c r="B45" s="357"/>
      <c r="C45" s="358"/>
      <c r="D45" s="57"/>
      <c r="E45" s="30"/>
      <c r="F45" s="30"/>
      <c r="G45" s="30"/>
      <c r="H45" s="30"/>
      <c r="I45" s="30"/>
      <c r="J45" s="30"/>
      <c r="K45" s="30"/>
      <c r="L45" s="30"/>
      <c r="M45" s="30"/>
      <c r="N45" s="30"/>
      <c r="O45" s="8"/>
      <c r="P45" s="8"/>
      <c r="Q45" s="8"/>
      <c r="R45" s="8"/>
      <c r="S45" s="8"/>
      <c r="T45" s="8"/>
      <c r="U45" s="8"/>
      <c r="V45" s="8"/>
      <c r="W45" s="8"/>
      <c r="X45" s="8"/>
      <c r="Y45" s="8"/>
    </row>
    <row r="46" spans="1:25" ht="17.25">
      <c r="A46" s="8"/>
      <c r="B46" s="357" t="s">
        <v>327</v>
      </c>
      <c r="C46" s="358" t="s">
        <v>451</v>
      </c>
      <c r="D46" s="57" t="s">
        <v>445</v>
      </c>
      <c r="E46" s="30"/>
      <c r="F46" s="30"/>
      <c r="G46" s="30"/>
      <c r="H46" s="30"/>
      <c r="I46" s="30"/>
      <c r="J46" s="30"/>
      <c r="K46" s="30"/>
      <c r="L46" s="30"/>
      <c r="M46" s="30"/>
      <c r="N46" s="30"/>
      <c r="O46" s="8"/>
      <c r="P46" s="8"/>
      <c r="Q46" s="8"/>
      <c r="R46" s="8"/>
      <c r="S46" s="8"/>
      <c r="T46" s="8"/>
      <c r="U46" s="8"/>
      <c r="V46" s="8"/>
      <c r="W46" s="8"/>
      <c r="X46" s="8"/>
      <c r="Y46" s="8"/>
    </row>
    <row r="47" spans="1:25" ht="17.25">
      <c r="A47" s="8"/>
      <c r="B47" s="219" t="s">
        <v>328</v>
      </c>
      <c r="C47" s="358" t="s">
        <v>452</v>
      </c>
      <c r="D47" s="57" t="s">
        <v>468</v>
      </c>
      <c r="E47" s="30"/>
      <c r="F47" s="30"/>
      <c r="G47" s="30"/>
      <c r="H47" s="30"/>
      <c r="I47" s="30"/>
      <c r="J47" s="30"/>
      <c r="K47" s="30"/>
      <c r="L47" s="30"/>
      <c r="M47" s="30"/>
      <c r="N47" s="30"/>
      <c r="O47" s="8"/>
      <c r="P47" s="8"/>
      <c r="Q47" s="8"/>
      <c r="R47" s="8"/>
      <c r="S47" s="8"/>
      <c r="T47" s="8"/>
      <c r="U47" s="8"/>
      <c r="V47" s="8"/>
      <c r="W47" s="8"/>
      <c r="X47" s="8"/>
      <c r="Y47" s="8"/>
    </row>
    <row r="48" spans="1:25" ht="17.25">
      <c r="A48" s="8"/>
      <c r="B48" s="219" t="s">
        <v>329</v>
      </c>
      <c r="C48" s="358" t="s">
        <v>453</v>
      </c>
      <c r="D48" s="57" t="s">
        <v>470</v>
      </c>
      <c r="E48" s="30"/>
      <c r="F48" s="30"/>
      <c r="G48" s="30"/>
      <c r="H48" s="30"/>
      <c r="I48" s="30"/>
      <c r="J48" s="30"/>
      <c r="K48" s="30"/>
      <c r="L48" s="30"/>
      <c r="M48" s="30"/>
      <c r="N48" s="30"/>
      <c r="O48" s="8"/>
      <c r="P48" s="8"/>
      <c r="Q48" s="8"/>
      <c r="R48" s="8"/>
      <c r="S48" s="8"/>
      <c r="T48" s="8"/>
      <c r="U48" s="8"/>
      <c r="V48" s="8"/>
      <c r="W48" s="8"/>
      <c r="X48" s="8"/>
      <c r="Y48" s="8"/>
    </row>
    <row r="49" spans="1:25" ht="17.25">
      <c r="A49" s="8"/>
      <c r="B49" s="219" t="s">
        <v>330</v>
      </c>
      <c r="C49" s="358" t="s">
        <v>454</v>
      </c>
      <c r="D49" s="57" t="s">
        <v>469</v>
      </c>
      <c r="E49" s="30"/>
      <c r="F49" s="30"/>
      <c r="G49" s="30"/>
      <c r="H49" s="30"/>
      <c r="I49" s="30"/>
      <c r="J49" s="30"/>
      <c r="K49" s="30"/>
      <c r="L49" s="30"/>
      <c r="M49" s="30"/>
      <c r="N49" s="30"/>
      <c r="O49" s="8"/>
      <c r="P49" s="8"/>
      <c r="Q49" s="8"/>
      <c r="R49" s="8"/>
      <c r="S49" s="8"/>
      <c r="T49" s="8"/>
      <c r="U49" s="8"/>
      <c r="V49" s="8"/>
      <c r="W49" s="8"/>
      <c r="X49" s="8"/>
      <c r="Y49" s="8"/>
    </row>
    <row r="50" spans="1:25" ht="17.25">
      <c r="A50" s="8"/>
      <c r="B50" s="17"/>
      <c r="C50" s="18"/>
      <c r="D50" s="8"/>
      <c r="E50" s="8"/>
      <c r="F50" s="8"/>
      <c r="G50" s="8"/>
      <c r="H50" s="8"/>
      <c r="I50" s="8"/>
      <c r="J50" s="8"/>
      <c r="K50" s="8"/>
      <c r="L50" s="8"/>
      <c r="M50" s="8"/>
      <c r="N50" s="8"/>
      <c r="O50" s="8"/>
      <c r="P50" s="8"/>
      <c r="Q50" s="8"/>
      <c r="R50" s="8"/>
      <c r="S50" s="8"/>
      <c r="T50" s="8"/>
      <c r="U50" s="8"/>
      <c r="V50" s="8"/>
      <c r="W50" s="8"/>
      <c r="X50" s="8"/>
      <c r="Y50" s="8"/>
    </row>
    <row r="51" spans="1:25" ht="17.25">
      <c r="A51" s="8"/>
      <c r="B51" s="20" t="s">
        <v>397</v>
      </c>
      <c r="C51" s="20"/>
      <c r="D51" s="20"/>
      <c r="E51" s="20"/>
      <c r="F51" s="20"/>
      <c r="G51" s="20"/>
      <c r="H51" s="20"/>
      <c r="I51" s="20"/>
      <c r="J51" s="20"/>
      <c r="K51" s="20"/>
      <c r="L51" s="20"/>
      <c r="M51" s="20"/>
      <c r="N51" s="20"/>
      <c r="O51" s="20"/>
      <c r="P51" s="20"/>
      <c r="Q51" s="20"/>
      <c r="R51" s="20"/>
      <c r="S51" s="20"/>
      <c r="T51" s="20"/>
      <c r="U51" s="20"/>
      <c r="V51" s="8"/>
      <c r="W51" s="8"/>
      <c r="X51" s="8"/>
      <c r="Y51" s="8"/>
    </row>
    <row r="52" spans="1:25" s="177" customFormat="1" ht="17.25">
      <c r="A52" s="30"/>
      <c r="B52" s="211" t="s">
        <v>195</v>
      </c>
      <c r="C52" s="212" t="s">
        <v>196</v>
      </c>
      <c r="D52" s="75" t="s">
        <v>197</v>
      </c>
      <c r="E52" s="75"/>
      <c r="F52" s="75"/>
      <c r="G52" s="75"/>
      <c r="H52" s="75"/>
      <c r="I52" s="75"/>
      <c r="J52" s="75"/>
      <c r="K52" s="75"/>
      <c r="L52" s="75"/>
      <c r="M52" s="75"/>
      <c r="N52" s="75"/>
      <c r="O52" s="75"/>
      <c r="P52" s="75"/>
      <c r="Q52" s="75"/>
      <c r="R52" s="75"/>
      <c r="S52" s="75"/>
      <c r="T52" s="75"/>
      <c r="U52" s="75"/>
      <c r="V52" s="30"/>
      <c r="W52" s="30"/>
      <c r="X52" s="30"/>
      <c r="Y52" s="30"/>
    </row>
    <row r="53" spans="1:25" ht="17.25">
      <c r="A53" s="8"/>
      <c r="B53" s="213" t="s">
        <v>113</v>
      </c>
      <c r="C53" s="214"/>
      <c r="D53" s="18" t="s">
        <v>79</v>
      </c>
      <c r="E53" s="8"/>
      <c r="F53" s="8"/>
      <c r="G53" s="8"/>
      <c r="H53" s="8"/>
      <c r="I53" s="8"/>
      <c r="J53" s="8"/>
      <c r="K53" s="8"/>
      <c r="L53" s="8"/>
      <c r="M53" s="8"/>
      <c r="N53" s="8"/>
      <c r="O53" s="8"/>
      <c r="P53" s="8"/>
      <c r="Q53" s="8"/>
      <c r="R53" s="8"/>
      <c r="S53" s="8"/>
      <c r="T53" s="8"/>
      <c r="U53" s="8"/>
      <c r="V53" s="8"/>
      <c r="W53" s="8"/>
      <c r="X53" s="8"/>
      <c r="Y53" s="8"/>
    </row>
    <row r="54" spans="1:25" ht="17.25">
      <c r="A54" s="8"/>
      <c r="B54" s="213" t="s">
        <v>114</v>
      </c>
      <c r="C54" s="214" t="s">
        <v>380</v>
      </c>
      <c r="D54" s="18" t="s">
        <v>158</v>
      </c>
      <c r="E54" s="8"/>
      <c r="F54" s="8"/>
      <c r="G54" s="8"/>
      <c r="H54" s="8"/>
      <c r="I54" s="8"/>
      <c r="J54" s="8"/>
      <c r="K54" s="8"/>
      <c r="L54" s="8"/>
      <c r="M54" s="8"/>
      <c r="N54" s="8"/>
      <c r="O54" s="8"/>
      <c r="P54" s="8"/>
      <c r="Q54" s="8"/>
      <c r="R54" s="8"/>
      <c r="S54" s="8"/>
      <c r="T54" s="8"/>
      <c r="U54" s="8"/>
      <c r="V54" s="8"/>
      <c r="W54" s="8"/>
      <c r="X54" s="8"/>
      <c r="Y54" s="8"/>
    </row>
    <row r="55" spans="1:25" ht="17.25">
      <c r="A55" s="8"/>
      <c r="B55" s="213" t="s">
        <v>115</v>
      </c>
      <c r="C55" s="214" t="s">
        <v>381</v>
      </c>
      <c r="D55" s="18" t="s">
        <v>407</v>
      </c>
      <c r="E55" s="8"/>
      <c r="F55" s="8"/>
      <c r="G55" s="8"/>
      <c r="H55" s="8"/>
      <c r="I55" s="8"/>
      <c r="J55" s="8"/>
      <c r="K55" s="8"/>
      <c r="L55" s="8"/>
      <c r="M55" s="8"/>
      <c r="N55" s="8"/>
      <c r="O55" s="8"/>
      <c r="P55" s="8"/>
      <c r="Q55" s="8"/>
      <c r="R55" s="8"/>
      <c r="S55" s="8"/>
      <c r="T55" s="8"/>
      <c r="U55" s="8"/>
      <c r="V55" s="8"/>
      <c r="W55" s="8"/>
      <c r="X55" s="8"/>
      <c r="Y55" s="8"/>
    </row>
    <row r="56" spans="1:25" ht="17.25">
      <c r="A56" s="8"/>
      <c r="B56" s="213"/>
      <c r="C56" s="214"/>
      <c r="D56" s="18"/>
      <c r="E56" s="8"/>
      <c r="F56" s="8"/>
      <c r="G56" s="8"/>
      <c r="H56" s="8"/>
      <c r="I56" s="8"/>
      <c r="J56" s="8"/>
      <c r="K56" s="8"/>
      <c r="L56" s="8"/>
      <c r="M56" s="8"/>
      <c r="N56" s="8"/>
      <c r="O56" s="8"/>
      <c r="P56" s="8"/>
      <c r="Q56" s="8"/>
      <c r="R56" s="8"/>
      <c r="S56" s="8"/>
      <c r="T56" s="8"/>
      <c r="U56" s="8"/>
      <c r="V56" s="8"/>
      <c r="W56" s="8"/>
      <c r="X56" s="8"/>
      <c r="Y56" s="8"/>
    </row>
    <row r="57" spans="1:25" ht="17.25">
      <c r="A57" s="8"/>
      <c r="B57" s="213" t="s">
        <v>116</v>
      </c>
      <c r="C57" s="214"/>
      <c r="D57" s="18" t="s">
        <v>117</v>
      </c>
      <c r="E57" s="8"/>
      <c r="F57" s="8"/>
      <c r="G57" s="8"/>
      <c r="H57" s="8"/>
      <c r="I57" s="8"/>
      <c r="J57" s="8"/>
      <c r="K57" s="8"/>
      <c r="L57" s="8"/>
      <c r="M57" s="8"/>
      <c r="N57" s="8"/>
      <c r="O57" s="8"/>
      <c r="P57" s="8"/>
      <c r="Q57" s="8"/>
      <c r="R57" s="8"/>
      <c r="S57" s="8"/>
      <c r="T57" s="8"/>
      <c r="U57" s="8"/>
      <c r="V57" s="8"/>
      <c r="W57" s="8"/>
      <c r="X57" s="8"/>
      <c r="Y57" s="8"/>
    </row>
    <row r="58" spans="1:25" s="177" customFormat="1" ht="17.25">
      <c r="A58" s="30"/>
      <c r="B58" s="357" t="s">
        <v>118</v>
      </c>
      <c r="C58" s="358" t="s">
        <v>382</v>
      </c>
      <c r="D58" s="57" t="s">
        <v>409</v>
      </c>
      <c r="E58" s="30"/>
      <c r="F58" s="30"/>
      <c r="G58" s="30"/>
      <c r="H58" s="30"/>
      <c r="I58" s="30"/>
      <c r="J58" s="30"/>
      <c r="K58" s="30"/>
      <c r="L58" s="30"/>
      <c r="M58" s="30"/>
      <c r="N58" s="30"/>
      <c r="O58" s="30"/>
      <c r="P58" s="30"/>
      <c r="Q58" s="30"/>
      <c r="R58" s="30"/>
      <c r="S58" s="30"/>
      <c r="T58" s="30"/>
      <c r="U58" s="30"/>
      <c r="V58" s="30"/>
      <c r="W58" s="30"/>
      <c r="X58" s="30"/>
      <c r="Y58" s="30"/>
    </row>
    <row r="59" spans="1:25" ht="17.25">
      <c r="A59" s="8"/>
      <c r="B59" s="213" t="s">
        <v>119</v>
      </c>
      <c r="C59" s="214" t="s">
        <v>383</v>
      </c>
      <c r="D59" s="18" t="s">
        <v>408</v>
      </c>
      <c r="E59" s="8"/>
      <c r="F59" s="8"/>
      <c r="G59" s="8"/>
      <c r="H59" s="8"/>
      <c r="I59" s="8"/>
      <c r="J59" s="8"/>
      <c r="K59" s="8"/>
      <c r="L59" s="8"/>
      <c r="M59" s="8"/>
      <c r="N59" s="8"/>
      <c r="O59" s="8"/>
      <c r="P59" s="8"/>
      <c r="Q59" s="8"/>
      <c r="R59" s="8"/>
      <c r="S59" s="8"/>
      <c r="T59" s="8"/>
      <c r="U59" s="8"/>
      <c r="V59" s="8"/>
      <c r="W59" s="8"/>
      <c r="X59" s="8"/>
      <c r="Y59" s="8"/>
    </row>
    <row r="60" spans="1:25" ht="17.25">
      <c r="A60" s="8"/>
      <c r="B60" s="17"/>
      <c r="D60" s="18"/>
      <c r="E60" s="8"/>
      <c r="F60" s="8"/>
      <c r="G60" s="8"/>
      <c r="H60" s="8"/>
      <c r="I60" s="8"/>
      <c r="J60" s="8"/>
      <c r="K60" s="8"/>
      <c r="L60" s="8"/>
      <c r="M60" s="8"/>
      <c r="N60" s="8"/>
      <c r="O60" s="8"/>
      <c r="P60" s="8"/>
      <c r="Q60" s="8"/>
      <c r="R60" s="8"/>
      <c r="S60" s="8"/>
      <c r="T60" s="8"/>
      <c r="U60" s="8"/>
      <c r="V60" s="8"/>
      <c r="W60" s="8"/>
      <c r="X60" s="8"/>
      <c r="Y60" s="8"/>
    </row>
    <row r="61" spans="1:25" ht="17.25">
      <c r="A61" s="8"/>
      <c r="B61" s="215">
        <v>3</v>
      </c>
      <c r="D61" s="18" t="s">
        <v>254</v>
      </c>
      <c r="E61" s="8"/>
      <c r="F61" s="8"/>
      <c r="G61" s="8"/>
      <c r="H61" s="8"/>
      <c r="I61" s="8"/>
      <c r="J61" s="8"/>
      <c r="K61" s="8"/>
      <c r="L61" s="8"/>
      <c r="M61" s="8"/>
      <c r="N61" s="8"/>
      <c r="O61" s="8"/>
      <c r="P61" s="8"/>
      <c r="Q61" s="8"/>
      <c r="R61" s="8"/>
      <c r="S61" s="8"/>
      <c r="T61" s="8"/>
      <c r="U61" s="8"/>
      <c r="V61" s="8"/>
      <c r="W61" s="8"/>
      <c r="X61" s="8"/>
      <c r="Y61" s="8"/>
    </row>
    <row r="62" spans="1:25" ht="17.25">
      <c r="A62" s="8"/>
      <c r="B62" s="215"/>
      <c r="D62" s="18"/>
      <c r="E62" s="8"/>
      <c r="F62" s="8"/>
      <c r="G62" s="8"/>
      <c r="H62" s="8"/>
      <c r="I62" s="8"/>
      <c r="J62" s="8"/>
      <c r="K62" s="8"/>
      <c r="L62" s="8"/>
      <c r="M62" s="8"/>
      <c r="N62" s="8"/>
      <c r="O62" s="8"/>
      <c r="P62" s="8"/>
      <c r="Q62" s="8"/>
      <c r="R62" s="8"/>
      <c r="S62" s="8"/>
      <c r="T62" s="8"/>
      <c r="U62" s="8"/>
      <c r="V62" s="8"/>
      <c r="W62" s="8"/>
      <c r="X62" s="8"/>
      <c r="Y62" s="8"/>
    </row>
    <row r="63" spans="1:25" ht="24.75">
      <c r="A63" s="8"/>
      <c r="B63" s="12" t="s">
        <v>255</v>
      </c>
      <c r="D63" s="18"/>
      <c r="E63" s="8"/>
      <c r="F63" s="8"/>
      <c r="G63" s="8"/>
      <c r="H63" s="8"/>
      <c r="I63" s="8"/>
      <c r="J63" s="8"/>
      <c r="K63" s="8"/>
      <c r="L63" s="8"/>
      <c r="M63" s="8"/>
      <c r="N63" s="8"/>
      <c r="O63" s="8"/>
      <c r="P63" s="8"/>
      <c r="Q63" s="8"/>
      <c r="R63" s="8"/>
      <c r="S63" s="8"/>
      <c r="T63" s="8"/>
      <c r="U63" s="8"/>
      <c r="V63" s="8"/>
      <c r="W63" s="8"/>
      <c r="X63" s="8"/>
      <c r="Y63" s="8"/>
    </row>
    <row r="64" spans="1:25" ht="17.25">
      <c r="A64" s="8"/>
      <c r="B64" s="215"/>
      <c r="C64" s="1" t="s">
        <v>436</v>
      </c>
      <c r="D64" s="18"/>
      <c r="E64" s="8"/>
      <c r="F64" s="8"/>
      <c r="G64" s="8"/>
      <c r="H64" s="8"/>
      <c r="I64" s="8"/>
      <c r="J64" s="8"/>
      <c r="K64" s="8"/>
      <c r="L64" s="8"/>
      <c r="M64" s="8"/>
      <c r="N64" s="8"/>
      <c r="O64" s="8"/>
      <c r="P64" s="8"/>
      <c r="Q64" s="8"/>
      <c r="R64" s="8"/>
      <c r="S64" s="8"/>
      <c r="T64" s="8"/>
      <c r="U64" s="8"/>
      <c r="V64" s="8"/>
      <c r="W64" s="8"/>
      <c r="X64" s="8"/>
      <c r="Y64" s="8"/>
    </row>
    <row r="65" spans="1:25" ht="17.25">
      <c r="A65" s="8"/>
      <c r="B65" s="17"/>
      <c r="C65" s="18"/>
      <c r="D65" s="8"/>
      <c r="E65" s="8"/>
      <c r="F65" s="8"/>
      <c r="G65" s="8"/>
      <c r="H65" s="8"/>
      <c r="I65" s="8"/>
      <c r="J65" s="8"/>
      <c r="K65" s="8"/>
      <c r="L65" s="8"/>
      <c r="M65" s="8"/>
      <c r="N65" s="8"/>
      <c r="O65" s="8"/>
      <c r="P65" s="8"/>
      <c r="Q65" s="8"/>
      <c r="R65" s="8"/>
      <c r="S65" s="8"/>
      <c r="T65" s="8"/>
      <c r="U65" s="8"/>
      <c r="V65" s="8"/>
      <c r="W65" s="8"/>
      <c r="X65" s="8"/>
      <c r="Y65" s="8"/>
    </row>
    <row r="66" spans="1:25" ht="24.75">
      <c r="A66" s="8"/>
      <c r="B66" s="12" t="s">
        <v>256</v>
      </c>
      <c r="C66" s="18"/>
      <c r="D66" s="8"/>
      <c r="E66" s="8"/>
      <c r="F66" s="8"/>
      <c r="G66" s="8"/>
      <c r="H66" s="8"/>
      <c r="I66" s="8"/>
      <c r="J66" s="8"/>
      <c r="K66" s="8"/>
      <c r="L66" s="8"/>
      <c r="M66" s="8"/>
      <c r="N66" s="8"/>
      <c r="O66" s="8"/>
      <c r="P66" s="8"/>
      <c r="Q66" s="8"/>
      <c r="R66" s="8"/>
      <c r="S66" s="8"/>
      <c r="T66" s="8"/>
      <c r="U66" s="8"/>
      <c r="V66" s="8"/>
      <c r="W66" s="8"/>
      <c r="X66" s="8"/>
      <c r="Y66" s="8"/>
    </row>
    <row r="67" spans="1:25" ht="24.75">
      <c r="A67" s="8"/>
      <c r="B67" s="12"/>
      <c r="C67" s="18" t="s">
        <v>257</v>
      </c>
      <c r="D67" s="8"/>
      <c r="E67" s="8"/>
      <c r="F67" s="8"/>
      <c r="G67" s="8"/>
      <c r="H67" s="8"/>
      <c r="I67" s="8"/>
      <c r="J67" s="8"/>
      <c r="K67" s="8"/>
      <c r="L67" s="8"/>
      <c r="M67" s="8"/>
      <c r="N67" s="8"/>
      <c r="O67" s="8"/>
      <c r="P67" s="8"/>
      <c r="Q67" s="8"/>
      <c r="R67" s="8"/>
      <c r="S67" s="8"/>
      <c r="T67" s="8"/>
      <c r="U67" s="8"/>
      <c r="V67" s="8"/>
      <c r="W67" s="8"/>
      <c r="X67" s="8"/>
      <c r="Y67" s="8"/>
    </row>
    <row r="68" spans="1:25" ht="24.75">
      <c r="A68" s="8"/>
      <c r="B68" s="12"/>
      <c r="C68" s="18" t="s">
        <v>258</v>
      </c>
      <c r="D68" s="8"/>
      <c r="E68" s="8"/>
      <c r="F68" s="8"/>
      <c r="G68" s="8"/>
      <c r="H68" s="8"/>
      <c r="I68" s="8"/>
      <c r="J68" s="8"/>
      <c r="K68" s="8"/>
      <c r="L68" s="8"/>
      <c r="M68" s="8"/>
      <c r="N68" s="8"/>
      <c r="O68" s="8"/>
      <c r="P68" s="8"/>
      <c r="Q68" s="8"/>
      <c r="R68" s="8"/>
      <c r="S68" s="8"/>
      <c r="T68" s="8"/>
      <c r="U68" s="8"/>
      <c r="V68" s="8"/>
      <c r="W68" s="8"/>
      <c r="X68" s="8"/>
      <c r="Y68" s="8"/>
    </row>
    <row r="69" spans="1:25" ht="24.75">
      <c r="A69" s="8"/>
      <c r="B69" s="12"/>
      <c r="C69" s="1" t="s">
        <v>259</v>
      </c>
      <c r="D69" s="8"/>
      <c r="E69" s="8"/>
      <c r="F69" s="8"/>
      <c r="G69" s="8"/>
      <c r="H69" s="8"/>
      <c r="I69" s="8"/>
      <c r="J69" s="8"/>
      <c r="K69" s="8"/>
      <c r="L69" s="8"/>
      <c r="M69" s="8"/>
      <c r="N69" s="8"/>
      <c r="O69" s="8"/>
      <c r="P69" s="8"/>
      <c r="Q69" s="8"/>
      <c r="R69" s="8"/>
      <c r="S69" s="8"/>
      <c r="T69" s="8"/>
      <c r="U69" s="8"/>
      <c r="V69" s="8"/>
      <c r="W69" s="8"/>
      <c r="X69" s="8"/>
      <c r="Y69" s="8"/>
    </row>
    <row r="70" spans="1:25" ht="24.75">
      <c r="A70" s="8"/>
      <c r="B70" s="12"/>
      <c r="C70" s="1" t="s">
        <v>260</v>
      </c>
      <c r="D70" s="8"/>
      <c r="E70" s="8"/>
      <c r="F70" s="8"/>
      <c r="G70" s="8"/>
      <c r="H70" s="8"/>
      <c r="I70" s="8"/>
      <c r="J70" s="8"/>
      <c r="K70" s="8"/>
      <c r="L70" s="8"/>
      <c r="M70" s="8"/>
      <c r="N70" s="8"/>
      <c r="O70" s="8"/>
      <c r="P70" s="8"/>
      <c r="Q70" s="8"/>
      <c r="R70" s="8"/>
      <c r="S70" s="8"/>
      <c r="T70" s="8"/>
      <c r="U70" s="8"/>
      <c r="V70" s="8"/>
      <c r="W70" s="8"/>
      <c r="X70" s="8"/>
      <c r="Y70" s="8"/>
    </row>
    <row r="71" spans="1:25" ht="17.25">
      <c r="A71" s="8"/>
      <c r="B71" s="20" t="s">
        <v>44</v>
      </c>
      <c r="C71" s="20"/>
      <c r="D71" s="20"/>
      <c r="E71" s="20"/>
      <c r="F71" s="20"/>
      <c r="G71" s="20"/>
      <c r="H71" s="20"/>
      <c r="I71" s="20"/>
      <c r="J71" s="20"/>
      <c r="K71" s="20"/>
      <c r="L71" s="20"/>
      <c r="M71" s="20"/>
      <c r="N71" s="20"/>
      <c r="O71" s="20"/>
      <c r="P71" s="20"/>
      <c r="Q71" s="20"/>
      <c r="R71" s="20"/>
      <c r="S71" s="20"/>
      <c r="T71" s="20"/>
      <c r="U71" s="20"/>
      <c r="V71" s="8"/>
      <c r="W71" s="8"/>
      <c r="X71" s="8"/>
      <c r="Y71" s="8"/>
    </row>
    <row r="72" spans="1:25" s="177" customFormat="1" ht="17.25">
      <c r="A72" s="30"/>
      <c r="B72" s="211" t="s">
        <v>195</v>
      </c>
      <c r="C72" s="212" t="s">
        <v>196</v>
      </c>
      <c r="D72" s="75" t="s">
        <v>197</v>
      </c>
      <c r="E72" s="75"/>
      <c r="F72" s="75"/>
      <c r="G72" s="75"/>
      <c r="H72" s="75"/>
      <c r="I72" s="75"/>
      <c r="J72" s="75"/>
      <c r="K72" s="75"/>
      <c r="L72" s="75"/>
      <c r="M72" s="75"/>
      <c r="N72" s="75"/>
      <c r="O72" s="75"/>
      <c r="P72" s="75"/>
      <c r="Q72" s="75"/>
      <c r="R72" s="75"/>
      <c r="S72" s="75"/>
      <c r="T72" s="75"/>
      <c r="U72" s="75"/>
      <c r="V72" s="30"/>
      <c r="W72" s="30"/>
      <c r="X72" s="30"/>
      <c r="Y72" s="30"/>
    </row>
    <row r="73" spans="1:25" ht="17.25">
      <c r="A73" s="8"/>
      <c r="B73" s="213" t="s">
        <v>23</v>
      </c>
      <c r="C73" s="214" t="s">
        <v>188</v>
      </c>
      <c r="D73" s="18" t="s">
        <v>460</v>
      </c>
      <c r="E73" s="8"/>
      <c r="F73" s="8"/>
      <c r="G73" s="8"/>
      <c r="H73" s="8"/>
      <c r="I73" s="8"/>
      <c r="J73" s="8"/>
      <c r="K73" s="8"/>
      <c r="L73" s="8"/>
      <c r="M73" s="8"/>
      <c r="N73" s="8"/>
      <c r="O73" s="8"/>
      <c r="P73" s="8"/>
      <c r="Q73" s="8"/>
      <c r="R73" s="8"/>
      <c r="S73" s="8"/>
      <c r="T73" s="8"/>
      <c r="U73" s="8"/>
      <c r="V73" s="8"/>
      <c r="W73" s="8"/>
      <c r="X73" s="8"/>
      <c r="Y73" s="8"/>
    </row>
    <row r="74" spans="1:25" ht="17.25">
      <c r="A74" s="8"/>
      <c r="B74" s="17"/>
      <c r="C74" s="18"/>
      <c r="D74" s="8"/>
      <c r="E74" s="8"/>
      <c r="F74" s="8"/>
      <c r="G74" s="8"/>
      <c r="H74" s="8"/>
      <c r="I74" s="8"/>
      <c r="J74" s="8"/>
      <c r="K74" s="8"/>
      <c r="L74" s="8"/>
      <c r="M74" s="8"/>
      <c r="N74" s="8"/>
      <c r="O74" s="8"/>
      <c r="P74" s="8"/>
      <c r="Q74" s="8"/>
      <c r="R74" s="8"/>
      <c r="S74" s="8"/>
      <c r="T74" s="8"/>
      <c r="U74" s="8"/>
      <c r="V74" s="8"/>
      <c r="W74" s="8"/>
      <c r="X74" s="8"/>
      <c r="Y74" s="8"/>
    </row>
    <row r="75" spans="1:25" ht="17.25">
      <c r="A75" s="8"/>
      <c r="B75" s="20" t="s">
        <v>48</v>
      </c>
      <c r="C75" s="20"/>
      <c r="D75" s="20"/>
      <c r="E75" s="20"/>
      <c r="F75" s="20"/>
      <c r="G75" s="20"/>
      <c r="H75" s="20"/>
      <c r="I75" s="20"/>
      <c r="J75" s="20"/>
      <c r="K75" s="20"/>
      <c r="L75" s="20"/>
      <c r="M75" s="20"/>
      <c r="N75" s="20"/>
      <c r="O75" s="20"/>
      <c r="P75" s="20"/>
      <c r="Q75" s="20"/>
      <c r="R75" s="20"/>
      <c r="S75" s="20"/>
      <c r="T75" s="20"/>
      <c r="U75" s="20"/>
      <c r="V75" s="8"/>
      <c r="W75" s="8"/>
      <c r="X75" s="8"/>
      <c r="Y75" s="8"/>
    </row>
    <row r="76" spans="1:25" s="177" customFormat="1" ht="17.25">
      <c r="A76" s="30"/>
      <c r="B76" s="211" t="s">
        <v>195</v>
      </c>
      <c r="C76" s="212" t="s">
        <v>196</v>
      </c>
      <c r="D76" s="75" t="s">
        <v>197</v>
      </c>
      <c r="E76" s="75"/>
      <c r="F76" s="75"/>
      <c r="G76" s="75"/>
      <c r="H76" s="75"/>
      <c r="I76" s="75"/>
      <c r="J76" s="75"/>
      <c r="K76" s="75"/>
      <c r="L76" s="75"/>
      <c r="M76" s="75"/>
      <c r="N76" s="75"/>
      <c r="O76" s="75"/>
      <c r="P76" s="75"/>
      <c r="Q76" s="75"/>
      <c r="R76" s="75"/>
      <c r="S76" s="75"/>
      <c r="T76" s="75"/>
      <c r="U76" s="75"/>
      <c r="V76" s="30"/>
      <c r="W76" s="30"/>
      <c r="X76" s="30"/>
      <c r="Y76" s="30"/>
    </row>
    <row r="77" spans="1:25" ht="17.25">
      <c r="A77" s="8"/>
      <c r="B77" s="213" t="s">
        <v>27</v>
      </c>
      <c r="C77" s="214" t="s">
        <v>261</v>
      </c>
      <c r="D77" s="18" t="s">
        <v>262</v>
      </c>
      <c r="E77" s="8"/>
      <c r="F77" s="8"/>
      <c r="G77" s="8"/>
      <c r="H77" s="8"/>
      <c r="I77" s="8"/>
      <c r="J77" s="8"/>
      <c r="K77" s="8"/>
      <c r="L77" s="8"/>
      <c r="M77" s="8"/>
      <c r="N77" s="8"/>
      <c r="O77" s="8"/>
      <c r="P77" s="8"/>
      <c r="Q77" s="8"/>
      <c r="R77" s="8"/>
      <c r="S77" s="8"/>
      <c r="T77" s="8"/>
      <c r="U77" s="8"/>
      <c r="V77" s="8"/>
      <c r="W77" s="8"/>
      <c r="X77" s="8"/>
      <c r="Y77" s="8"/>
    </row>
    <row r="78" spans="1:25" ht="17.25">
      <c r="A78" s="8"/>
      <c r="B78" s="213" t="s">
        <v>28</v>
      </c>
      <c r="C78" s="214" t="s">
        <v>263</v>
      </c>
      <c r="D78" s="18" t="s">
        <v>264</v>
      </c>
      <c r="E78" s="8"/>
      <c r="F78" s="8"/>
      <c r="G78" s="8"/>
      <c r="H78" s="8"/>
      <c r="I78" s="8"/>
      <c r="J78" s="8"/>
      <c r="K78" s="8"/>
      <c r="L78" s="8"/>
      <c r="M78" s="8"/>
      <c r="N78" s="8"/>
      <c r="O78" s="8"/>
      <c r="P78" s="8"/>
      <c r="Q78" s="8"/>
      <c r="R78" s="8"/>
      <c r="S78" s="8"/>
      <c r="T78" s="8"/>
      <c r="U78" s="8"/>
      <c r="V78" s="8"/>
      <c r="W78" s="8"/>
      <c r="X78" s="8"/>
      <c r="Y78" s="8"/>
    </row>
    <row r="79" spans="1:25" ht="17.25">
      <c r="A79" s="8"/>
      <c r="B79" s="17"/>
      <c r="C79" s="8"/>
      <c r="D79" s="8"/>
      <c r="E79" s="8"/>
      <c r="F79" s="8"/>
      <c r="G79" s="8"/>
      <c r="H79" s="8"/>
      <c r="I79" s="8"/>
      <c r="J79" s="8"/>
      <c r="K79" s="8"/>
      <c r="L79" s="8"/>
      <c r="M79" s="8"/>
      <c r="N79" s="8"/>
      <c r="O79" s="8"/>
      <c r="P79" s="8"/>
      <c r="Q79" s="8"/>
      <c r="R79" s="8"/>
      <c r="S79" s="8"/>
      <c r="T79" s="8"/>
      <c r="U79" s="8"/>
      <c r="V79" s="8"/>
      <c r="W79" s="8"/>
      <c r="X79" s="8"/>
      <c r="Y79" s="8"/>
    </row>
    <row r="80" spans="1:25" ht="17.25">
      <c r="A80" s="8"/>
      <c r="B80" s="20" t="s">
        <v>56</v>
      </c>
      <c r="C80" s="20"/>
      <c r="D80" s="20"/>
      <c r="E80" s="20"/>
      <c r="F80" s="20"/>
      <c r="G80" s="20"/>
      <c r="H80" s="20"/>
      <c r="I80" s="20"/>
      <c r="J80" s="20"/>
      <c r="K80" s="20"/>
      <c r="L80" s="20"/>
      <c r="M80" s="20"/>
      <c r="N80" s="20"/>
      <c r="O80" s="20"/>
      <c r="P80" s="20"/>
      <c r="Q80" s="20"/>
      <c r="R80" s="20"/>
      <c r="S80" s="20"/>
      <c r="T80" s="20"/>
      <c r="U80" s="20"/>
      <c r="V80" s="8"/>
      <c r="W80" s="8"/>
      <c r="X80" s="8"/>
      <c r="Y80" s="8"/>
    </row>
    <row r="81" spans="1:25" s="177" customFormat="1" ht="17.25">
      <c r="A81" s="30"/>
      <c r="B81" s="211" t="s">
        <v>195</v>
      </c>
      <c r="C81" s="212" t="s">
        <v>196</v>
      </c>
      <c r="D81" s="75" t="s">
        <v>197</v>
      </c>
      <c r="E81" s="75"/>
      <c r="F81" s="75"/>
      <c r="G81" s="75"/>
      <c r="H81" s="75"/>
      <c r="I81" s="75"/>
      <c r="J81" s="75"/>
      <c r="K81" s="75"/>
      <c r="L81" s="75"/>
      <c r="M81" s="75"/>
      <c r="N81" s="75"/>
      <c r="O81" s="75"/>
      <c r="P81" s="75"/>
      <c r="Q81" s="75"/>
      <c r="R81" s="75"/>
      <c r="S81" s="75"/>
      <c r="T81" s="75"/>
      <c r="U81" s="75"/>
      <c r="V81" s="30"/>
      <c r="W81" s="30"/>
      <c r="X81" s="30"/>
      <c r="Y81" s="30"/>
    </row>
    <row r="82" spans="1:25" ht="17.25">
      <c r="A82" s="8"/>
      <c r="B82" s="213" t="s">
        <v>9</v>
      </c>
      <c r="C82" s="214" t="s">
        <v>237</v>
      </c>
      <c r="D82" s="8" t="s">
        <v>238</v>
      </c>
      <c r="E82" s="8"/>
      <c r="F82" s="8"/>
      <c r="G82" s="8"/>
      <c r="H82" s="8"/>
      <c r="I82" s="8"/>
      <c r="J82" s="8"/>
      <c r="K82" s="8"/>
      <c r="L82" s="8"/>
      <c r="M82" s="8"/>
      <c r="N82" s="8"/>
      <c r="O82" s="8"/>
      <c r="P82" s="8"/>
      <c r="Q82" s="8"/>
      <c r="R82" s="8"/>
      <c r="S82" s="8"/>
      <c r="T82" s="8"/>
      <c r="U82" s="8"/>
      <c r="V82" s="8"/>
      <c r="W82" s="8"/>
      <c r="X82" s="8"/>
      <c r="Y82" s="8"/>
    </row>
    <row r="83" spans="1:25" ht="17.25">
      <c r="A83" s="8"/>
      <c r="B83" s="213" t="s">
        <v>10</v>
      </c>
      <c r="C83" s="214" t="s">
        <v>239</v>
      </c>
      <c r="D83" s="8" t="s">
        <v>242</v>
      </c>
      <c r="E83" s="8"/>
      <c r="F83" s="8"/>
      <c r="G83" s="8"/>
      <c r="H83" s="8"/>
      <c r="I83" s="8"/>
      <c r="J83" s="8"/>
      <c r="K83" s="8"/>
      <c r="L83" s="8"/>
      <c r="M83" s="8"/>
      <c r="N83" s="8"/>
      <c r="O83" s="8"/>
      <c r="P83" s="8"/>
      <c r="Q83" s="8"/>
      <c r="R83" s="8"/>
      <c r="S83" s="8"/>
      <c r="T83" s="8"/>
      <c r="U83" s="8"/>
      <c r="V83" s="8"/>
      <c r="W83" s="8"/>
      <c r="X83" s="8"/>
      <c r="Y83" s="8"/>
    </row>
    <row r="84" spans="1:25" ht="17.25">
      <c r="A84" s="8"/>
      <c r="B84" s="213" t="s">
        <v>11</v>
      </c>
      <c r="C84" s="214" t="s">
        <v>241</v>
      </c>
      <c r="D84" s="8" t="s">
        <v>240</v>
      </c>
      <c r="E84" s="8"/>
      <c r="F84" s="8"/>
      <c r="G84" s="8"/>
      <c r="H84" s="8"/>
      <c r="I84" s="8"/>
      <c r="J84" s="8"/>
      <c r="K84" s="8"/>
      <c r="L84" s="8"/>
      <c r="M84" s="8"/>
      <c r="N84" s="8"/>
      <c r="O84" s="8"/>
      <c r="P84" s="8"/>
      <c r="Q84" s="8"/>
      <c r="R84" s="8"/>
      <c r="S84" s="8"/>
      <c r="T84" s="8"/>
      <c r="U84" s="8"/>
      <c r="V84" s="8"/>
      <c r="W84" s="8"/>
      <c r="X84" s="8"/>
      <c r="Y84" s="8"/>
    </row>
    <row r="85" spans="1:25" ht="17.25">
      <c r="A85" s="8"/>
      <c r="B85" s="213" t="s">
        <v>12</v>
      </c>
      <c r="C85" s="383" t="s">
        <v>243</v>
      </c>
      <c r="D85" s="384" t="s">
        <v>265</v>
      </c>
      <c r="E85" s="8"/>
      <c r="F85" s="8"/>
      <c r="G85" s="8"/>
      <c r="H85" s="8"/>
      <c r="I85" s="8"/>
      <c r="J85" s="8"/>
      <c r="K85" s="8"/>
      <c r="L85" s="8"/>
      <c r="M85" s="8"/>
      <c r="N85" s="8"/>
      <c r="O85" s="8"/>
      <c r="P85" s="8"/>
      <c r="Q85" s="8"/>
      <c r="R85" s="8"/>
      <c r="S85" s="8"/>
      <c r="T85" s="8"/>
      <c r="U85" s="8"/>
      <c r="V85" s="8"/>
      <c r="W85" s="8"/>
      <c r="X85" s="8"/>
      <c r="Y85" s="8"/>
    </row>
    <row r="86" spans="1:25" ht="17.25">
      <c r="A86" s="8"/>
      <c r="B86" s="213" t="s">
        <v>13</v>
      </c>
      <c r="C86" s="383" t="s">
        <v>243</v>
      </c>
      <c r="D86" s="1" t="s">
        <v>245</v>
      </c>
      <c r="E86" s="8"/>
      <c r="F86" s="8"/>
      <c r="G86" s="8"/>
      <c r="H86" s="8"/>
      <c r="I86" s="8"/>
      <c r="J86" s="8"/>
      <c r="K86" s="8"/>
      <c r="L86" s="8"/>
      <c r="M86" s="8"/>
      <c r="N86" s="8"/>
      <c r="O86" s="8"/>
      <c r="P86" s="8"/>
      <c r="Q86" s="8"/>
      <c r="R86" s="8"/>
      <c r="S86" s="8"/>
      <c r="T86" s="8"/>
      <c r="U86" s="8"/>
      <c r="V86" s="8"/>
      <c r="W86" s="8"/>
      <c r="X86" s="8"/>
      <c r="Y86" s="8"/>
    </row>
    <row r="87" spans="1:25" ht="17.25">
      <c r="A87" s="8"/>
      <c r="B87" s="8"/>
      <c r="C87" s="8"/>
      <c r="D87" s="177"/>
      <c r="E87" s="8"/>
      <c r="F87" s="8"/>
      <c r="G87" s="8"/>
      <c r="H87" s="8"/>
      <c r="I87" s="8"/>
      <c r="J87" s="8"/>
      <c r="K87" s="8"/>
      <c r="L87" s="8"/>
      <c r="M87" s="8"/>
      <c r="N87" s="8"/>
      <c r="O87" s="8"/>
      <c r="P87" s="8"/>
      <c r="Q87" s="8"/>
      <c r="R87" s="8"/>
      <c r="S87" s="8"/>
      <c r="T87" s="8"/>
      <c r="U87" s="8"/>
      <c r="V87" s="8"/>
      <c r="W87" s="8"/>
      <c r="X87" s="8"/>
      <c r="Y87" s="8"/>
    </row>
    <row r="88" spans="1:25" ht="17.25">
      <c r="A88" s="8"/>
      <c r="B88" s="8"/>
      <c r="C88" s="8"/>
      <c r="E88" s="8"/>
      <c r="F88" s="8"/>
      <c r="G88" s="8"/>
      <c r="H88" s="8"/>
      <c r="I88" s="8"/>
      <c r="J88" s="8"/>
      <c r="K88" s="8"/>
      <c r="L88" s="8"/>
      <c r="M88" s="8"/>
      <c r="N88" s="8"/>
      <c r="O88" s="8"/>
      <c r="P88" s="8"/>
      <c r="Q88" s="8"/>
      <c r="R88" s="8"/>
      <c r="S88" s="8"/>
      <c r="T88" s="8"/>
      <c r="U88" s="8"/>
      <c r="V88" s="8"/>
      <c r="W88" s="8"/>
      <c r="X88" s="8"/>
      <c r="Y88" s="8"/>
    </row>
    <row r="89" spans="1:25" ht="24.75">
      <c r="A89" s="8"/>
      <c r="B89" s="12" t="s">
        <v>283</v>
      </c>
      <c r="C89" s="18"/>
      <c r="D89" s="8"/>
      <c r="E89" s="8"/>
      <c r="F89" s="8"/>
      <c r="G89" s="8"/>
      <c r="H89" s="8"/>
      <c r="I89" s="8"/>
      <c r="J89" s="8"/>
      <c r="K89" s="8"/>
      <c r="L89" s="8"/>
      <c r="M89" s="8"/>
      <c r="N89" s="8"/>
      <c r="O89" s="8"/>
      <c r="P89" s="8"/>
      <c r="Q89" s="8"/>
      <c r="R89" s="8"/>
      <c r="S89" s="8"/>
      <c r="T89" s="8"/>
      <c r="U89" s="8"/>
      <c r="V89" s="8"/>
      <c r="W89" s="8"/>
      <c r="X89" s="8"/>
      <c r="Y89" s="8"/>
    </row>
    <row r="90" spans="1:25" ht="24.75">
      <c r="A90" s="8"/>
      <c r="B90" s="12"/>
      <c r="C90" s="18" t="s">
        <v>257</v>
      </c>
      <c r="D90" s="8"/>
      <c r="E90" s="8"/>
      <c r="F90" s="8"/>
      <c r="G90" s="8"/>
      <c r="H90" s="8"/>
      <c r="I90" s="8"/>
      <c r="J90" s="8"/>
      <c r="K90" s="8"/>
      <c r="L90" s="8"/>
      <c r="M90" s="8"/>
      <c r="N90" s="8"/>
      <c r="O90" s="8"/>
      <c r="P90" s="8"/>
      <c r="Q90" s="8"/>
      <c r="R90" s="8"/>
      <c r="S90" s="8"/>
      <c r="T90" s="8"/>
      <c r="U90" s="8"/>
      <c r="V90" s="8"/>
      <c r="W90" s="8"/>
      <c r="X90" s="8"/>
      <c r="Y90" s="8"/>
    </row>
    <row r="91" spans="1:25" ht="24.75">
      <c r="A91" s="8"/>
      <c r="B91" s="12"/>
      <c r="C91" s="18" t="s">
        <v>285</v>
      </c>
      <c r="D91" s="8"/>
      <c r="E91" s="8"/>
      <c r="F91" s="8"/>
      <c r="G91" s="8"/>
      <c r="H91" s="8"/>
      <c r="I91" s="8"/>
      <c r="J91" s="8"/>
      <c r="K91" s="8"/>
      <c r="L91" s="8"/>
      <c r="M91" s="8"/>
      <c r="N91" s="8"/>
      <c r="O91" s="8"/>
      <c r="P91" s="8"/>
      <c r="Q91" s="8"/>
      <c r="R91" s="8"/>
      <c r="S91" s="8"/>
      <c r="T91" s="8"/>
      <c r="U91" s="8"/>
      <c r="V91" s="8"/>
      <c r="W91" s="8"/>
      <c r="X91" s="8"/>
      <c r="Y91" s="8"/>
    </row>
    <row r="92" spans="1:25" ht="24.75">
      <c r="A92" s="8"/>
      <c r="B92" s="12"/>
      <c r="C92" s="1" t="s">
        <v>286</v>
      </c>
      <c r="D92" s="8"/>
      <c r="E92" s="8"/>
      <c r="F92" s="8"/>
      <c r="G92" s="8"/>
      <c r="H92" s="8"/>
      <c r="I92" s="8"/>
      <c r="J92" s="8"/>
      <c r="K92" s="8"/>
      <c r="L92" s="8"/>
      <c r="M92" s="8"/>
      <c r="N92" s="8"/>
      <c r="O92" s="8"/>
      <c r="P92" s="8"/>
      <c r="Q92" s="8"/>
      <c r="R92" s="8"/>
      <c r="S92" s="8"/>
      <c r="T92" s="8"/>
      <c r="U92" s="8"/>
      <c r="V92" s="8"/>
      <c r="W92" s="8"/>
      <c r="X92" s="8"/>
      <c r="Y92" s="8"/>
    </row>
    <row r="93" spans="1:25" ht="24.75">
      <c r="A93" s="8"/>
      <c r="B93" s="12"/>
      <c r="C93" s="1" t="s">
        <v>287</v>
      </c>
      <c r="D93" s="8"/>
      <c r="E93" s="8"/>
      <c r="F93" s="8"/>
      <c r="G93" s="8"/>
      <c r="H93" s="8"/>
      <c r="I93" s="8"/>
      <c r="J93" s="8"/>
      <c r="K93" s="8"/>
      <c r="L93" s="8"/>
      <c r="M93" s="8"/>
      <c r="N93" s="8"/>
      <c r="O93" s="8"/>
      <c r="P93" s="8"/>
      <c r="Q93" s="8"/>
      <c r="R93" s="8"/>
      <c r="S93" s="8"/>
      <c r="T93" s="8"/>
      <c r="U93" s="8"/>
      <c r="V93" s="8"/>
      <c r="W93" s="8"/>
      <c r="X93" s="8"/>
      <c r="Y93" s="8"/>
    </row>
    <row r="94" spans="1:25" ht="17.25">
      <c r="A94" s="8"/>
      <c r="B94" s="20" t="s">
        <v>44</v>
      </c>
      <c r="C94" s="20"/>
      <c r="D94" s="20"/>
      <c r="E94" s="20"/>
      <c r="F94" s="20"/>
      <c r="G94" s="20"/>
      <c r="H94" s="20"/>
      <c r="I94" s="20"/>
      <c r="J94" s="20"/>
      <c r="K94" s="20"/>
      <c r="L94" s="20"/>
      <c r="M94" s="20"/>
      <c r="N94" s="20"/>
      <c r="O94" s="20"/>
      <c r="P94" s="20"/>
      <c r="Q94" s="20"/>
      <c r="R94" s="20"/>
      <c r="S94" s="20"/>
      <c r="T94" s="20"/>
      <c r="U94" s="20"/>
      <c r="V94" s="8"/>
      <c r="W94" s="8"/>
      <c r="X94" s="8"/>
      <c r="Y94" s="8"/>
    </row>
    <row r="95" spans="1:25" s="177" customFormat="1" ht="17.25">
      <c r="A95" s="30"/>
      <c r="B95" s="211" t="s">
        <v>195</v>
      </c>
      <c r="C95" s="212" t="s">
        <v>196</v>
      </c>
      <c r="D95" s="75" t="s">
        <v>197</v>
      </c>
      <c r="E95" s="75"/>
      <c r="F95" s="75"/>
      <c r="G95" s="75"/>
      <c r="H95" s="75"/>
      <c r="I95" s="75"/>
      <c r="J95" s="75"/>
      <c r="K95" s="75"/>
      <c r="L95" s="75"/>
      <c r="M95" s="75"/>
      <c r="N95" s="75"/>
      <c r="O95" s="75"/>
      <c r="P95" s="75"/>
      <c r="Q95" s="75"/>
      <c r="R95" s="75"/>
      <c r="S95" s="75"/>
      <c r="T95" s="75"/>
      <c r="U95" s="75"/>
      <c r="V95" s="30"/>
      <c r="W95" s="30"/>
      <c r="X95" s="30"/>
      <c r="Y95" s="30"/>
    </row>
    <row r="96" spans="1:25" ht="17.25">
      <c r="A96" s="8"/>
      <c r="B96" s="333" t="s">
        <v>23</v>
      </c>
      <c r="C96" s="343" t="s">
        <v>292</v>
      </c>
      <c r="D96" s="344" t="s">
        <v>438</v>
      </c>
      <c r="E96" s="335"/>
      <c r="F96" s="335"/>
      <c r="G96" s="349"/>
      <c r="H96" s="349"/>
      <c r="I96" s="349"/>
      <c r="J96" s="349"/>
      <c r="K96" s="349"/>
      <c r="L96" s="349"/>
      <c r="M96" s="349"/>
      <c r="N96" s="349"/>
      <c r="O96" s="349"/>
      <c r="P96" s="349"/>
      <c r="Q96" s="349"/>
      <c r="R96" s="349"/>
      <c r="S96" s="349"/>
      <c r="T96" s="349"/>
      <c r="U96" s="349"/>
      <c r="V96" s="8"/>
      <c r="W96" s="8"/>
      <c r="X96" s="8"/>
      <c r="Y96" s="8"/>
    </row>
    <row r="97" spans="1:25" ht="17.25">
      <c r="A97" s="8"/>
      <c r="B97" s="340" t="s">
        <v>24</v>
      </c>
      <c r="C97" s="345" t="s">
        <v>261</v>
      </c>
      <c r="D97" s="347" t="s">
        <v>437</v>
      </c>
      <c r="E97" s="346"/>
      <c r="F97" s="346"/>
      <c r="G97" s="350"/>
      <c r="H97" s="350"/>
      <c r="I97" s="350"/>
      <c r="J97" s="350"/>
      <c r="K97" s="350"/>
      <c r="L97" s="350"/>
      <c r="M97" s="350"/>
      <c r="N97" s="350"/>
      <c r="O97" s="350"/>
      <c r="P97" s="350"/>
      <c r="Q97" s="350"/>
      <c r="R97" s="350"/>
      <c r="S97" s="350"/>
      <c r="T97" s="350"/>
      <c r="U97" s="350"/>
      <c r="V97" s="8"/>
      <c r="W97" s="8"/>
      <c r="X97" s="8"/>
      <c r="Y97" s="8"/>
    </row>
    <row r="98" spans="1:25" ht="17.25">
      <c r="A98" s="8"/>
      <c r="B98" s="33"/>
      <c r="C98" s="218"/>
      <c r="D98" s="21"/>
      <c r="E98" s="21"/>
      <c r="F98" s="21"/>
      <c r="G98" s="19"/>
      <c r="H98" s="19"/>
      <c r="I98" s="19"/>
      <c r="J98" s="19"/>
      <c r="K98" s="19"/>
      <c r="L98" s="19"/>
      <c r="M98" s="19"/>
      <c r="N98" s="19"/>
      <c r="O98" s="19"/>
      <c r="P98" s="19"/>
      <c r="Q98" s="19"/>
      <c r="R98" s="19"/>
      <c r="S98" s="19"/>
      <c r="T98" s="19"/>
      <c r="U98" s="19"/>
      <c r="V98" s="8"/>
      <c r="W98" s="8"/>
      <c r="X98" s="8"/>
      <c r="Y98" s="8"/>
    </row>
    <row r="99" spans="1:25" s="177" customFormat="1" ht="17.25">
      <c r="A99" s="30"/>
      <c r="B99" s="20" t="s">
        <v>48</v>
      </c>
      <c r="C99" s="20"/>
      <c r="D99" s="20"/>
      <c r="E99" s="20"/>
      <c r="F99" s="20"/>
      <c r="G99" s="20"/>
      <c r="H99" s="20"/>
      <c r="I99" s="20"/>
      <c r="J99" s="20"/>
      <c r="K99" s="20"/>
      <c r="L99" s="20"/>
      <c r="M99" s="20"/>
      <c r="N99" s="20"/>
      <c r="O99" s="20"/>
      <c r="P99" s="20"/>
      <c r="Q99" s="20"/>
      <c r="R99" s="20"/>
      <c r="S99" s="20"/>
      <c r="T99" s="20"/>
      <c r="U99" s="20"/>
      <c r="V99" s="30"/>
      <c r="W99" s="30"/>
      <c r="X99" s="30"/>
      <c r="Y99" s="30"/>
    </row>
    <row r="100" spans="1:25" ht="17.25">
      <c r="A100" s="8"/>
      <c r="B100" s="211" t="s">
        <v>195</v>
      </c>
      <c r="C100" s="212" t="s">
        <v>196</v>
      </c>
      <c r="D100" s="75" t="s">
        <v>197</v>
      </c>
      <c r="E100" s="75"/>
      <c r="F100" s="75"/>
      <c r="G100" s="75"/>
      <c r="H100" s="75"/>
      <c r="I100" s="75"/>
      <c r="J100" s="75"/>
      <c r="K100" s="75"/>
      <c r="L100" s="75"/>
      <c r="M100" s="75"/>
      <c r="N100" s="75"/>
      <c r="O100" s="75"/>
      <c r="P100" s="75"/>
      <c r="Q100" s="75"/>
      <c r="R100" s="75"/>
      <c r="S100" s="75"/>
      <c r="T100" s="75"/>
      <c r="U100" s="75"/>
      <c r="V100" s="8"/>
      <c r="W100" s="8"/>
      <c r="X100" s="8"/>
      <c r="Y100" s="8"/>
    </row>
    <row r="101" spans="1:25" ht="17.25">
      <c r="A101" s="8"/>
      <c r="B101" s="333" t="s">
        <v>27</v>
      </c>
      <c r="C101" s="343" t="s">
        <v>189</v>
      </c>
      <c r="D101" s="344" t="s">
        <v>218</v>
      </c>
      <c r="E101" s="335"/>
      <c r="F101" s="335"/>
      <c r="G101" s="335"/>
      <c r="H101" s="335"/>
      <c r="I101" s="335"/>
      <c r="J101" s="336"/>
      <c r="K101" s="336"/>
      <c r="L101" s="336"/>
      <c r="M101" s="336"/>
      <c r="N101" s="336"/>
      <c r="O101" s="336"/>
      <c r="P101" s="336"/>
      <c r="Q101" s="336"/>
      <c r="R101" s="336"/>
      <c r="S101" s="336"/>
      <c r="T101" s="336"/>
      <c r="U101" s="336"/>
      <c r="V101" s="8"/>
      <c r="W101" s="8"/>
      <c r="X101" s="8"/>
      <c r="Y101" s="8"/>
    </row>
    <row r="102" spans="1:25" ht="17.25">
      <c r="A102" s="8"/>
      <c r="B102" s="340" t="s">
        <v>28</v>
      </c>
      <c r="C102" s="345" t="s">
        <v>190</v>
      </c>
      <c r="D102" s="346" t="s">
        <v>219</v>
      </c>
      <c r="E102" s="346"/>
      <c r="F102" s="346"/>
      <c r="G102" s="341"/>
      <c r="H102" s="341"/>
      <c r="I102" s="341"/>
      <c r="J102" s="341"/>
      <c r="K102" s="341"/>
      <c r="L102" s="341"/>
      <c r="M102" s="341"/>
      <c r="N102" s="341"/>
      <c r="O102" s="341"/>
      <c r="P102" s="341"/>
      <c r="Q102" s="341"/>
      <c r="R102" s="341"/>
      <c r="S102" s="341"/>
      <c r="T102" s="341"/>
      <c r="U102" s="341"/>
      <c r="V102" s="8"/>
      <c r="W102" s="8"/>
      <c r="X102" s="8"/>
      <c r="Y102" s="8"/>
    </row>
    <row r="103" spans="1:25" s="177" customFormat="1" ht="17.25">
      <c r="A103" s="30"/>
      <c r="B103" s="8"/>
      <c r="C103" s="8"/>
      <c r="D103" s="8"/>
      <c r="E103" s="8"/>
      <c r="F103" s="8"/>
      <c r="G103" s="42"/>
      <c r="H103" s="42"/>
      <c r="I103" s="42"/>
      <c r="J103" s="42"/>
      <c r="K103" s="42"/>
      <c r="L103" s="42"/>
      <c r="M103" s="42"/>
      <c r="N103" s="42"/>
      <c r="O103" s="42"/>
      <c r="P103" s="42"/>
      <c r="Q103" s="42"/>
      <c r="R103" s="42"/>
      <c r="S103" s="42"/>
      <c r="T103" s="42"/>
      <c r="U103" s="42"/>
      <c r="V103" s="30"/>
      <c r="W103" s="30"/>
      <c r="X103" s="30"/>
      <c r="Y103" s="30"/>
    </row>
    <row r="104" spans="1:25" ht="17.25">
      <c r="A104" s="8"/>
      <c r="B104" s="20" t="s">
        <v>229</v>
      </c>
      <c r="C104" s="20"/>
      <c r="D104" s="20"/>
      <c r="E104" s="20"/>
      <c r="F104" s="20"/>
      <c r="G104" s="20"/>
      <c r="H104" s="20"/>
      <c r="I104" s="20"/>
      <c r="J104" s="20"/>
      <c r="K104" s="20"/>
      <c r="L104" s="20"/>
      <c r="M104" s="20"/>
      <c r="N104" s="20"/>
      <c r="O104" s="20"/>
      <c r="P104" s="20"/>
      <c r="Q104" s="20"/>
      <c r="R104" s="20"/>
      <c r="S104" s="20"/>
      <c r="T104" s="20"/>
      <c r="U104" s="20"/>
      <c r="V104" s="8"/>
      <c r="W104" s="8"/>
      <c r="X104" s="8"/>
      <c r="Y104" s="8"/>
    </row>
    <row r="105" spans="1:25" ht="17.25">
      <c r="A105" s="8"/>
      <c r="B105" s="211" t="s">
        <v>195</v>
      </c>
      <c r="C105" s="212" t="s">
        <v>196</v>
      </c>
      <c r="D105" s="75" t="s">
        <v>197</v>
      </c>
      <c r="E105" s="75"/>
      <c r="F105" s="75"/>
      <c r="G105" s="75"/>
      <c r="H105" s="75"/>
      <c r="I105" s="75"/>
      <c r="J105" s="75"/>
      <c r="K105" s="75"/>
      <c r="L105" s="75"/>
      <c r="M105" s="75"/>
      <c r="N105" s="75"/>
      <c r="O105" s="75"/>
      <c r="P105" s="75"/>
      <c r="Q105" s="75"/>
      <c r="R105" s="75"/>
      <c r="S105" s="75"/>
      <c r="T105" s="75"/>
      <c r="U105" s="75"/>
      <c r="V105" s="8"/>
      <c r="W105" s="8"/>
      <c r="X105" s="8"/>
      <c r="Y105" s="8"/>
    </row>
    <row r="106" spans="1:25" ht="34.5">
      <c r="A106" s="8"/>
      <c r="B106" s="333" t="s">
        <v>9</v>
      </c>
      <c r="C106" s="351" t="s">
        <v>334</v>
      </c>
      <c r="D106" s="334" t="s">
        <v>167</v>
      </c>
      <c r="E106" s="335"/>
      <c r="F106" s="335"/>
      <c r="G106" s="336"/>
      <c r="H106" s="336"/>
      <c r="I106" s="336"/>
      <c r="J106" s="336"/>
      <c r="K106" s="336"/>
      <c r="L106" s="336"/>
      <c r="M106" s="336"/>
      <c r="N106" s="336"/>
      <c r="O106" s="336"/>
      <c r="P106" s="336"/>
      <c r="Q106" s="336"/>
      <c r="R106" s="336"/>
      <c r="S106" s="336"/>
      <c r="T106" s="336"/>
      <c r="U106" s="336"/>
      <c r="V106" s="8"/>
      <c r="W106" s="8"/>
      <c r="X106" s="8"/>
      <c r="Y106" s="8"/>
    </row>
    <row r="107" spans="1:25" ht="34.5">
      <c r="A107" s="8"/>
      <c r="B107" s="337" t="s">
        <v>10</v>
      </c>
      <c r="C107" s="352" t="s">
        <v>335</v>
      </c>
      <c r="D107" s="338" t="s">
        <v>168</v>
      </c>
      <c r="E107" s="264"/>
      <c r="F107" s="264"/>
      <c r="G107" s="339"/>
      <c r="H107" s="339"/>
      <c r="I107" s="339"/>
      <c r="J107" s="339"/>
      <c r="K107" s="339"/>
      <c r="L107" s="339"/>
      <c r="M107" s="339"/>
      <c r="N107" s="339"/>
      <c r="O107" s="339"/>
      <c r="P107" s="339"/>
      <c r="Q107" s="339"/>
      <c r="R107" s="339"/>
      <c r="S107" s="339"/>
      <c r="T107" s="339"/>
      <c r="U107" s="339"/>
      <c r="V107" s="8"/>
      <c r="W107" s="8"/>
      <c r="X107" s="8"/>
      <c r="Y107" s="8"/>
    </row>
    <row r="108" spans="1:25" ht="34.5">
      <c r="A108" s="8"/>
      <c r="B108" s="337" t="s">
        <v>11</v>
      </c>
      <c r="C108" s="352" t="s">
        <v>336</v>
      </c>
      <c r="D108" s="338" t="s">
        <v>169</v>
      </c>
      <c r="E108" s="264"/>
      <c r="F108" s="264"/>
      <c r="G108" s="339"/>
      <c r="H108" s="339"/>
      <c r="I108" s="339"/>
      <c r="J108" s="339"/>
      <c r="K108" s="339"/>
      <c r="L108" s="339"/>
      <c r="M108" s="339"/>
      <c r="N108" s="339"/>
      <c r="O108" s="339"/>
      <c r="P108" s="339"/>
      <c r="Q108" s="339"/>
      <c r="R108" s="339"/>
      <c r="S108" s="339"/>
      <c r="T108" s="339"/>
      <c r="U108" s="339"/>
      <c r="V108" s="8"/>
      <c r="W108" s="8"/>
      <c r="X108" s="8"/>
      <c r="Y108" s="8"/>
    </row>
    <row r="109" spans="1:25" ht="17.25">
      <c r="A109" s="8"/>
      <c r="B109" s="340" t="s">
        <v>12</v>
      </c>
      <c r="C109" s="386" t="s">
        <v>243</v>
      </c>
      <c r="D109" s="1" t="s">
        <v>245</v>
      </c>
      <c r="E109" s="341"/>
      <c r="F109" s="341"/>
      <c r="G109" s="341"/>
      <c r="H109" s="342"/>
      <c r="I109" s="342"/>
      <c r="J109" s="341"/>
      <c r="K109" s="341"/>
      <c r="L109" s="341"/>
      <c r="M109" s="341"/>
      <c r="N109" s="341"/>
      <c r="O109" s="341"/>
      <c r="P109" s="341"/>
      <c r="Q109" s="341"/>
      <c r="R109" s="341"/>
      <c r="S109" s="341"/>
      <c r="T109" s="341"/>
      <c r="U109" s="341"/>
      <c r="V109" s="8"/>
      <c r="W109" s="8"/>
      <c r="X109" s="8"/>
      <c r="Y109" s="8"/>
    </row>
    <row r="110" spans="1:25" ht="17.25">
      <c r="A110" s="8"/>
      <c r="B110" s="8"/>
      <c r="C110" s="8"/>
      <c r="D110" s="177"/>
      <c r="E110" s="8"/>
      <c r="F110" s="8"/>
      <c r="G110" s="8"/>
      <c r="H110" s="8"/>
      <c r="I110" s="8"/>
      <c r="J110" s="8"/>
      <c r="K110" s="8"/>
      <c r="L110" s="8"/>
      <c r="M110" s="30"/>
      <c r="N110" s="30"/>
      <c r="O110" s="30"/>
      <c r="P110" s="30"/>
      <c r="Q110" s="30"/>
      <c r="R110" s="30"/>
      <c r="S110" s="30"/>
      <c r="T110" s="30"/>
      <c r="U110" s="30"/>
      <c r="V110" s="8"/>
      <c r="W110" s="8"/>
      <c r="X110" s="8"/>
      <c r="Y110" s="8"/>
    </row>
    <row r="111" spans="1:25" ht="24.75">
      <c r="A111" s="8"/>
      <c r="B111" s="12" t="s">
        <v>284</v>
      </c>
      <c r="C111" s="8"/>
      <c r="D111" s="8"/>
      <c r="E111" s="8"/>
      <c r="F111" s="8"/>
      <c r="G111" s="8"/>
      <c r="H111" s="8"/>
      <c r="I111" s="8"/>
      <c r="J111" s="8"/>
      <c r="K111" s="8"/>
      <c r="L111" s="8"/>
      <c r="M111" s="8"/>
      <c r="N111" s="8"/>
      <c r="O111" s="8"/>
      <c r="P111" s="8"/>
      <c r="Q111" s="8"/>
      <c r="R111" s="8"/>
      <c r="S111" s="8"/>
      <c r="T111" s="8"/>
      <c r="U111" s="8"/>
      <c r="V111" s="8"/>
      <c r="W111" s="8"/>
      <c r="X111" s="8"/>
      <c r="Y111" s="8"/>
    </row>
    <row r="112" spans="1:25" ht="24.75">
      <c r="A112" s="8"/>
      <c r="B112" s="12"/>
      <c r="C112" s="8" t="s">
        <v>266</v>
      </c>
      <c r="D112" s="8"/>
      <c r="E112" s="8"/>
      <c r="F112" s="8"/>
      <c r="G112" s="8"/>
      <c r="H112" s="8"/>
      <c r="I112" s="8"/>
      <c r="J112" s="8"/>
      <c r="K112" s="8"/>
      <c r="L112" s="8"/>
      <c r="M112" s="8"/>
      <c r="N112" s="8"/>
      <c r="O112" s="8"/>
      <c r="P112" s="8"/>
      <c r="Q112" s="8"/>
      <c r="R112" s="8"/>
      <c r="S112" s="8"/>
      <c r="T112" s="8"/>
      <c r="U112" s="8"/>
      <c r="V112" s="8"/>
      <c r="W112" s="8"/>
      <c r="X112" s="8"/>
      <c r="Y112" s="8"/>
    </row>
    <row r="113" spans="1:25" ht="17.25">
      <c r="A113" s="8"/>
      <c r="B113" s="205"/>
      <c r="C113" s="8" t="s">
        <v>461</v>
      </c>
      <c r="D113" s="8"/>
      <c r="E113" s="8"/>
      <c r="F113" s="8"/>
      <c r="G113" s="8"/>
      <c r="H113" s="8"/>
      <c r="I113" s="8"/>
      <c r="J113" s="8"/>
      <c r="K113" s="8"/>
      <c r="L113" s="8"/>
      <c r="M113" s="8"/>
      <c r="N113" s="8"/>
      <c r="O113" s="8"/>
      <c r="P113" s="8"/>
      <c r="Q113" s="8"/>
      <c r="R113" s="8"/>
      <c r="S113" s="8"/>
      <c r="T113" s="8"/>
      <c r="U113" s="8"/>
      <c r="V113" s="8"/>
      <c r="W113" s="8"/>
      <c r="X113" s="8"/>
      <c r="Y113" s="8"/>
    </row>
    <row r="114" spans="1:25" ht="17.25">
      <c r="A114" s="8"/>
      <c r="B114" s="205"/>
      <c r="C114" s="8" t="s">
        <v>267</v>
      </c>
      <c r="D114" s="8"/>
      <c r="E114" s="8"/>
      <c r="F114" s="8"/>
      <c r="G114" s="8"/>
      <c r="H114" s="8"/>
      <c r="I114" s="8"/>
      <c r="J114" s="8"/>
      <c r="K114" s="8"/>
      <c r="L114" s="8"/>
      <c r="M114" s="8"/>
      <c r="N114" s="8"/>
      <c r="O114" s="8"/>
      <c r="P114" s="8"/>
      <c r="Q114" s="8"/>
      <c r="R114" s="8"/>
      <c r="S114" s="8"/>
      <c r="T114" s="8"/>
      <c r="U114" s="8"/>
      <c r="V114" s="8"/>
      <c r="W114" s="8"/>
      <c r="X114" s="8"/>
      <c r="Y114" s="8"/>
    </row>
    <row r="115" spans="1:25" ht="17.25">
      <c r="A115" s="8"/>
      <c r="B115" s="205"/>
      <c r="C115" s="8" t="s">
        <v>268</v>
      </c>
      <c r="D115" s="8"/>
      <c r="E115" s="8"/>
      <c r="F115" s="8"/>
      <c r="G115" s="8"/>
      <c r="H115" s="8"/>
      <c r="I115" s="8"/>
      <c r="J115" s="8"/>
      <c r="K115" s="8"/>
      <c r="L115" s="8"/>
      <c r="M115" s="8"/>
      <c r="N115" s="8"/>
      <c r="O115" s="8"/>
      <c r="P115" s="8"/>
      <c r="Q115" s="8"/>
      <c r="R115" s="8"/>
      <c r="S115" s="8"/>
      <c r="T115" s="8"/>
      <c r="U115" s="8"/>
      <c r="V115" s="8"/>
      <c r="W115" s="8"/>
      <c r="X115" s="8"/>
      <c r="Y115" s="8"/>
    </row>
    <row r="116" spans="1:25" ht="17.25">
      <c r="A116" s="8"/>
      <c r="B116" s="205"/>
      <c r="C116" s="8" t="s">
        <v>269</v>
      </c>
      <c r="D116" s="8"/>
      <c r="E116" s="8"/>
      <c r="F116" s="8"/>
      <c r="G116" s="8"/>
      <c r="H116" s="8"/>
      <c r="I116" s="8"/>
      <c r="J116" s="8"/>
      <c r="K116" s="8"/>
      <c r="L116" s="8"/>
      <c r="M116" s="8"/>
      <c r="N116" s="8"/>
      <c r="O116" s="8"/>
      <c r="P116" s="8"/>
      <c r="Q116" s="8"/>
      <c r="R116" s="8"/>
      <c r="S116" s="8"/>
      <c r="T116" s="8"/>
      <c r="U116" s="8"/>
      <c r="V116" s="8"/>
      <c r="W116" s="8"/>
      <c r="X116" s="8"/>
      <c r="Y116" s="8"/>
    </row>
    <row r="117" spans="1:25" ht="17.25">
      <c r="A117" s="8"/>
      <c r="B117" s="205"/>
      <c r="C117" s="385" t="s">
        <v>270</v>
      </c>
      <c r="D117" s="8"/>
      <c r="E117" s="8"/>
      <c r="F117" s="8"/>
      <c r="G117" s="8"/>
      <c r="H117" s="8"/>
      <c r="I117" s="8"/>
      <c r="J117" s="8"/>
      <c r="K117" s="8"/>
      <c r="L117" s="8"/>
      <c r="M117" s="8"/>
      <c r="N117" s="8"/>
      <c r="O117" s="8"/>
      <c r="P117" s="8"/>
      <c r="Q117" s="8"/>
      <c r="R117" s="8"/>
      <c r="S117" s="8"/>
      <c r="T117" s="8"/>
      <c r="U117" s="8"/>
      <c r="V117" s="8"/>
      <c r="W117" s="8"/>
      <c r="X117" s="8"/>
      <c r="Y117" s="8"/>
    </row>
    <row r="118" spans="1:25" ht="17.25">
      <c r="A118" s="8"/>
      <c r="B118" s="205"/>
      <c r="C118" s="8"/>
      <c r="D118" s="8"/>
      <c r="E118" s="8"/>
      <c r="F118" s="8"/>
      <c r="G118" s="8"/>
      <c r="H118" s="8"/>
      <c r="I118" s="8"/>
      <c r="J118" s="8"/>
      <c r="K118" s="8"/>
      <c r="L118" s="8"/>
      <c r="M118" s="8"/>
      <c r="N118" s="8"/>
      <c r="O118" s="8"/>
      <c r="P118" s="8"/>
      <c r="Q118" s="8"/>
      <c r="R118" s="8"/>
      <c r="S118" s="8"/>
      <c r="T118" s="8"/>
      <c r="U118" s="8"/>
      <c r="V118" s="8"/>
      <c r="W118" s="8"/>
      <c r="X118" s="8"/>
      <c r="Y118" s="8"/>
    </row>
    <row r="119" spans="1:25" ht="17.25">
      <c r="A119" s="8"/>
      <c r="B119" s="205" t="s">
        <v>166</v>
      </c>
      <c r="C119" s="8" t="s">
        <v>271</v>
      </c>
      <c r="D119" s="8"/>
      <c r="E119" s="8"/>
      <c r="F119" s="8"/>
      <c r="G119" s="8"/>
      <c r="H119" s="8"/>
      <c r="I119" s="8"/>
      <c r="J119" s="8"/>
      <c r="K119" s="8"/>
      <c r="L119" s="8"/>
      <c r="M119" s="8"/>
      <c r="N119" s="8"/>
      <c r="O119" s="8"/>
      <c r="P119" s="8"/>
      <c r="Q119" s="8"/>
      <c r="R119" s="8"/>
      <c r="S119" s="8"/>
      <c r="T119" s="8"/>
      <c r="U119" s="8"/>
      <c r="V119" s="8"/>
      <c r="W119" s="8"/>
      <c r="X119" s="8"/>
      <c r="Y119" s="8"/>
    </row>
    <row r="120" spans="1:25" ht="17.25">
      <c r="A120" s="8"/>
      <c r="B120" s="17" t="s">
        <v>9</v>
      </c>
      <c r="C120" s="8" t="s">
        <v>272</v>
      </c>
      <c r="D120" s="8"/>
      <c r="E120" s="8"/>
      <c r="F120" s="8"/>
      <c r="G120" s="8"/>
      <c r="H120" s="8"/>
      <c r="I120" s="8"/>
      <c r="J120" s="8"/>
      <c r="K120" s="8"/>
      <c r="L120" s="8"/>
      <c r="M120" s="8"/>
      <c r="N120" s="8"/>
      <c r="O120" s="8"/>
      <c r="P120" s="8"/>
      <c r="Q120" s="8"/>
      <c r="R120" s="8"/>
      <c r="S120" s="8"/>
      <c r="T120" s="8"/>
      <c r="U120" s="8"/>
      <c r="V120" s="8"/>
      <c r="W120" s="8"/>
      <c r="X120" s="8"/>
      <c r="Y120" s="8"/>
    </row>
    <row r="121" spans="1:25" ht="17.25">
      <c r="A121" s="8"/>
      <c r="B121" s="17" t="s">
        <v>10</v>
      </c>
      <c r="C121" s="1" t="s">
        <v>273</v>
      </c>
      <c r="D121" s="8"/>
      <c r="E121" s="8"/>
      <c r="F121" s="8"/>
      <c r="G121" s="8"/>
      <c r="H121" s="8"/>
      <c r="I121" s="8"/>
      <c r="J121" s="8"/>
      <c r="K121" s="8"/>
      <c r="L121" s="8"/>
      <c r="M121" s="8"/>
      <c r="N121" s="8"/>
      <c r="O121" s="8"/>
      <c r="P121" s="8"/>
      <c r="Q121" s="8"/>
      <c r="R121" s="8"/>
      <c r="S121" s="8"/>
      <c r="T121" s="8"/>
      <c r="U121" s="8"/>
      <c r="V121" s="8"/>
      <c r="W121" s="8"/>
      <c r="X121" s="8"/>
      <c r="Y121" s="8"/>
    </row>
    <row r="122" spans="1:25" ht="17.25">
      <c r="A122" s="8"/>
      <c r="B122" s="17" t="s">
        <v>11</v>
      </c>
      <c r="C122" s="8" t="s">
        <v>274</v>
      </c>
      <c r="D122" s="8"/>
      <c r="E122" s="8"/>
      <c r="F122" s="8"/>
      <c r="G122" s="8"/>
      <c r="H122" s="8"/>
      <c r="I122" s="8"/>
      <c r="J122" s="8"/>
      <c r="K122" s="8"/>
      <c r="L122" s="8"/>
      <c r="M122" s="8"/>
      <c r="N122" s="8"/>
      <c r="O122" s="8"/>
      <c r="P122" s="8"/>
      <c r="Q122" s="8"/>
      <c r="R122" s="8"/>
      <c r="S122" s="8"/>
      <c r="T122" s="8"/>
      <c r="U122" s="8"/>
      <c r="V122" s="8"/>
      <c r="W122" s="8"/>
      <c r="X122" s="8"/>
      <c r="Y122" s="8"/>
    </row>
    <row r="123" spans="1:25" ht="17.25">
      <c r="A123" s="8"/>
      <c r="B123" s="17" t="s">
        <v>12</v>
      </c>
      <c r="C123" s="8" t="s">
        <v>275</v>
      </c>
      <c r="D123" s="8"/>
      <c r="E123" s="8"/>
      <c r="F123" s="8"/>
      <c r="G123" s="8"/>
      <c r="H123" s="8"/>
      <c r="I123" s="8"/>
      <c r="J123" s="8"/>
      <c r="K123" s="8"/>
      <c r="L123" s="8"/>
      <c r="M123" s="8"/>
      <c r="N123" s="8"/>
      <c r="O123" s="8"/>
      <c r="P123" s="8"/>
      <c r="Q123" s="8"/>
      <c r="R123" s="8"/>
      <c r="S123" s="8"/>
      <c r="T123" s="8"/>
      <c r="U123" s="8"/>
      <c r="V123" s="8"/>
      <c r="W123" s="8"/>
      <c r="X123" s="8"/>
      <c r="Y123" s="8"/>
    </row>
    <row r="124" spans="1:25" ht="17.25">
      <c r="A124" s="8"/>
      <c r="B124" s="17" t="s">
        <v>13</v>
      </c>
      <c r="C124" s="8" t="s">
        <v>276</v>
      </c>
      <c r="D124" s="8"/>
      <c r="E124" s="8"/>
      <c r="F124" s="8"/>
      <c r="G124" s="8"/>
      <c r="H124" s="8"/>
      <c r="I124" s="8"/>
      <c r="J124" s="8"/>
      <c r="K124" s="8"/>
      <c r="L124" s="8"/>
      <c r="M124" s="8"/>
      <c r="N124" s="8"/>
      <c r="O124" s="8"/>
      <c r="P124" s="8"/>
      <c r="Q124" s="8"/>
      <c r="R124" s="8"/>
      <c r="S124" s="8"/>
      <c r="T124" s="8"/>
      <c r="U124" s="8"/>
      <c r="V124" s="8"/>
      <c r="W124" s="8"/>
      <c r="X124" s="8"/>
      <c r="Y124" s="8"/>
    </row>
    <row r="125" spans="1:25" ht="17.25">
      <c r="A125" s="8"/>
      <c r="B125" s="17" t="s">
        <v>14</v>
      </c>
      <c r="C125" s="8" t="s">
        <v>277</v>
      </c>
      <c r="D125" s="8"/>
      <c r="E125" s="8"/>
      <c r="F125" s="8"/>
      <c r="G125" s="8"/>
      <c r="H125" s="8"/>
      <c r="I125" s="8"/>
      <c r="J125" s="8"/>
      <c r="K125" s="8"/>
      <c r="L125" s="8"/>
      <c r="M125" s="8"/>
      <c r="N125" s="8"/>
      <c r="O125" s="8"/>
      <c r="P125" s="8"/>
      <c r="Q125" s="8"/>
      <c r="R125" s="8"/>
      <c r="S125" s="8"/>
      <c r="T125" s="8"/>
      <c r="U125" s="8"/>
      <c r="V125" s="8"/>
      <c r="W125" s="8"/>
      <c r="X125" s="8"/>
      <c r="Y125" s="8"/>
    </row>
    <row r="126" spans="1:25" ht="17.25">
      <c r="A126" s="8"/>
      <c r="B126" s="17" t="s">
        <v>157</v>
      </c>
      <c r="C126" s="8" t="s">
        <v>278</v>
      </c>
      <c r="D126" s="8"/>
      <c r="E126" s="8"/>
      <c r="F126" s="8"/>
      <c r="G126" s="8"/>
      <c r="H126" s="8"/>
      <c r="I126" s="8"/>
      <c r="J126" s="8"/>
      <c r="K126" s="8"/>
      <c r="L126" s="8"/>
      <c r="M126" s="8"/>
      <c r="N126" s="8"/>
      <c r="O126" s="8"/>
      <c r="P126" s="8"/>
      <c r="Q126" s="8"/>
      <c r="R126" s="8"/>
      <c r="S126" s="8"/>
      <c r="T126" s="8"/>
      <c r="U126" s="8"/>
      <c r="V126" s="8"/>
      <c r="W126" s="8"/>
      <c r="X126" s="8"/>
      <c r="Y126" s="8"/>
    </row>
    <row r="127" spans="1:25" ht="17.25">
      <c r="A127" s="8"/>
      <c r="B127" s="17" t="s">
        <v>165</v>
      </c>
      <c r="C127" s="8" t="s">
        <v>279</v>
      </c>
      <c r="D127" s="8"/>
      <c r="E127" s="8"/>
      <c r="F127" s="8"/>
      <c r="G127" s="8"/>
      <c r="H127" s="8"/>
      <c r="I127" s="8"/>
      <c r="J127" s="8"/>
      <c r="K127" s="8"/>
      <c r="L127" s="8"/>
      <c r="M127" s="8"/>
      <c r="N127" s="8"/>
      <c r="O127" s="8"/>
      <c r="P127" s="8"/>
      <c r="Q127" s="8"/>
      <c r="R127" s="8"/>
      <c r="S127" s="8"/>
      <c r="T127" s="8"/>
      <c r="U127" s="8"/>
      <c r="V127" s="8"/>
      <c r="W127" s="8"/>
      <c r="X127" s="8"/>
      <c r="Y127" s="8"/>
    </row>
    <row r="128" spans="1:25" ht="17.25">
      <c r="A128" s="8"/>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1:25" ht="19.5">
      <c r="A129" s="8"/>
      <c r="B129" s="23" t="s">
        <v>1</v>
      </c>
      <c r="C129" s="20"/>
      <c r="D129" s="20"/>
      <c r="E129" s="20"/>
      <c r="F129" s="20"/>
      <c r="G129" s="20"/>
      <c r="H129" s="20"/>
      <c r="I129" s="20"/>
      <c r="J129" s="20"/>
      <c r="K129" s="20"/>
      <c r="L129" s="20"/>
      <c r="M129" s="20"/>
      <c r="N129" s="20"/>
      <c r="O129" s="20"/>
      <c r="P129" s="20"/>
      <c r="Q129" s="20"/>
      <c r="R129" s="20"/>
      <c r="S129" s="20"/>
      <c r="T129" s="20"/>
      <c r="U129" s="20"/>
      <c r="V129" s="8"/>
      <c r="W129" s="8"/>
      <c r="X129" s="8"/>
      <c r="Y129" s="8"/>
    </row>
    <row r="130" spans="1:25" ht="17.25">
      <c r="A130" s="8"/>
      <c r="B130" s="8" t="s">
        <v>2</v>
      </c>
      <c r="C130" s="8"/>
      <c r="D130" s="8"/>
      <c r="E130" s="8"/>
      <c r="F130" s="8"/>
      <c r="G130" s="8"/>
      <c r="H130" s="8"/>
      <c r="I130" s="8"/>
      <c r="J130" s="8"/>
      <c r="K130" s="8"/>
      <c r="L130" s="8"/>
      <c r="M130" s="8"/>
      <c r="N130" s="8"/>
      <c r="O130" s="8"/>
      <c r="P130" s="8"/>
      <c r="Q130" s="8"/>
      <c r="R130" s="8"/>
      <c r="S130" s="8"/>
      <c r="T130" s="8"/>
      <c r="U130" s="8"/>
      <c r="V130" s="8"/>
      <c r="W130" s="8"/>
      <c r="X130" s="8"/>
      <c r="Y130" s="8"/>
    </row>
    <row r="131" spans="1:25" ht="17.25">
      <c r="A131" s="8"/>
      <c r="B131" s="8" t="s">
        <v>202</v>
      </c>
      <c r="C131" s="8"/>
      <c r="D131" s="8"/>
      <c r="E131" s="8"/>
      <c r="F131" s="8"/>
      <c r="G131" s="8"/>
      <c r="H131" s="8"/>
      <c r="I131" s="8"/>
      <c r="J131" s="8"/>
      <c r="K131" s="8"/>
      <c r="L131" s="8"/>
      <c r="M131" s="8"/>
      <c r="N131" s="8"/>
      <c r="O131" s="8"/>
      <c r="P131" s="8"/>
      <c r="Q131" s="8"/>
      <c r="R131" s="8"/>
      <c r="S131" s="8"/>
      <c r="T131" s="8"/>
      <c r="U131" s="8"/>
      <c r="V131" s="8"/>
      <c r="W131" s="8"/>
      <c r="X131" s="8"/>
      <c r="Y131" s="8"/>
    </row>
    <row r="132" spans="1:25" ht="17.25">
      <c r="A132" s="8"/>
      <c r="B132" s="8" t="s">
        <v>203</v>
      </c>
      <c r="C132" s="8"/>
      <c r="D132" s="8"/>
      <c r="E132" s="8"/>
      <c r="F132" s="8"/>
      <c r="G132" s="8"/>
      <c r="H132" s="8"/>
      <c r="I132" s="8"/>
      <c r="J132" s="8"/>
      <c r="K132" s="8"/>
      <c r="L132" s="8"/>
      <c r="M132" s="8"/>
      <c r="N132" s="8"/>
      <c r="O132" s="8"/>
      <c r="P132" s="8"/>
      <c r="Q132" s="8"/>
      <c r="R132" s="8"/>
      <c r="S132" s="8"/>
      <c r="T132" s="8"/>
      <c r="U132" s="8"/>
      <c r="V132" s="8"/>
      <c r="W132" s="8"/>
      <c r="X132" s="8"/>
      <c r="Y132" s="8"/>
    </row>
    <row r="133" spans="1:25" ht="17.25">
      <c r="A133" s="8"/>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1:25" ht="17.25">
      <c r="A134" s="8"/>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1:25" ht="21.75">
      <c r="A135" s="8"/>
      <c r="B135" s="10" t="s">
        <v>7</v>
      </c>
      <c r="C135" s="8"/>
      <c r="D135" s="8"/>
      <c r="E135" s="8"/>
      <c r="F135" s="8"/>
      <c r="G135" s="8"/>
      <c r="H135" s="8"/>
      <c r="I135" s="8"/>
      <c r="J135" s="8"/>
      <c r="K135" s="8"/>
      <c r="L135" s="8"/>
      <c r="M135" s="8"/>
      <c r="N135" s="8"/>
      <c r="O135" s="8"/>
      <c r="P135" s="8"/>
      <c r="Q135" s="8"/>
      <c r="R135" s="8"/>
      <c r="S135" s="8"/>
      <c r="T135" s="8"/>
      <c r="U135" s="8"/>
      <c r="V135" s="8"/>
      <c r="W135" s="8"/>
      <c r="X135" s="8"/>
      <c r="Y135" s="8"/>
    </row>
    <row r="136" spans="1:25" ht="17.25">
      <c r="A136" s="8"/>
      <c r="B136" s="8" t="s">
        <v>5</v>
      </c>
      <c r="C136" s="8" t="s">
        <v>280</v>
      </c>
      <c r="D136" s="8"/>
      <c r="E136" s="8"/>
      <c r="F136" s="8"/>
      <c r="G136" s="8"/>
      <c r="H136" s="8"/>
      <c r="I136" s="8"/>
      <c r="J136" s="8"/>
      <c r="K136" s="8"/>
      <c r="L136" s="8"/>
      <c r="M136" s="8"/>
      <c r="N136" s="8"/>
      <c r="O136" s="8"/>
      <c r="P136" s="8"/>
      <c r="Q136" s="8"/>
      <c r="R136" s="8"/>
      <c r="S136" s="8"/>
      <c r="T136" s="8"/>
      <c r="U136" s="8"/>
      <c r="V136" s="8"/>
      <c r="W136" s="8"/>
      <c r="X136" s="8"/>
      <c r="Y136" s="8"/>
    </row>
    <row r="137" spans="1:25" ht="17.25">
      <c r="A137" s="8"/>
      <c r="B137" s="8" t="s">
        <v>6</v>
      </c>
      <c r="C137" s="8" t="s">
        <v>120</v>
      </c>
      <c r="D137" s="8"/>
      <c r="E137" s="8"/>
      <c r="F137" s="8"/>
      <c r="G137" s="8"/>
      <c r="H137" s="8"/>
      <c r="I137" s="8"/>
      <c r="J137" s="8"/>
      <c r="K137" s="8"/>
      <c r="L137" s="8"/>
      <c r="M137" s="8"/>
      <c r="N137" s="8"/>
      <c r="O137" s="8"/>
      <c r="P137" s="8"/>
      <c r="Q137" s="8"/>
      <c r="R137" s="8"/>
      <c r="S137" s="8"/>
      <c r="T137" s="8"/>
      <c r="U137" s="8"/>
      <c r="V137" s="8"/>
      <c r="W137" s="8"/>
      <c r="X137" s="8"/>
      <c r="Y137" s="8"/>
    </row>
    <row r="138" spans="1:25" ht="17.25" hidden="1">
      <c r="A138" s="8"/>
      <c r="B138" s="8" t="s">
        <v>8</v>
      </c>
      <c r="C138" s="8" t="s">
        <v>41</v>
      </c>
      <c r="D138" s="8"/>
      <c r="E138" s="8"/>
      <c r="F138" s="8"/>
      <c r="G138" s="8"/>
      <c r="H138" s="8"/>
      <c r="I138" s="8"/>
      <c r="J138" s="8"/>
      <c r="K138" s="8"/>
      <c r="L138" s="8"/>
      <c r="M138" s="8"/>
      <c r="N138" s="8"/>
      <c r="O138" s="8"/>
      <c r="P138" s="8"/>
      <c r="Q138" s="8"/>
      <c r="R138" s="8"/>
      <c r="S138" s="8"/>
      <c r="T138" s="8"/>
      <c r="U138" s="8"/>
      <c r="V138" s="8"/>
      <c r="W138" s="8"/>
      <c r="X138" s="8"/>
      <c r="Y138" s="8"/>
    </row>
    <row r="139" spans="1:25" ht="17.25">
      <c r="A139" s="8"/>
      <c r="B139" s="8" t="s">
        <v>8</v>
      </c>
      <c r="C139" s="8" t="s">
        <v>281</v>
      </c>
      <c r="D139" s="8"/>
      <c r="E139" s="8"/>
      <c r="F139" s="8"/>
      <c r="G139" s="8"/>
      <c r="H139" s="8"/>
      <c r="I139" s="8"/>
      <c r="J139" s="8"/>
      <c r="K139" s="8"/>
      <c r="L139" s="8"/>
      <c r="M139" s="8"/>
      <c r="N139" s="8"/>
      <c r="O139" s="8"/>
      <c r="P139" s="8"/>
      <c r="Q139" s="8"/>
      <c r="R139" s="8"/>
      <c r="S139" s="8"/>
      <c r="T139" s="8"/>
      <c r="U139" s="8"/>
      <c r="V139" s="8"/>
      <c r="W139" s="8"/>
      <c r="X139" s="8"/>
      <c r="Y139" s="8"/>
    </row>
    <row r="140" spans="1:25" ht="17.25">
      <c r="A140" s="8"/>
      <c r="B140" s="8" t="s">
        <v>288</v>
      </c>
      <c r="C140" s="8" t="s">
        <v>290</v>
      </c>
      <c r="D140" s="8"/>
      <c r="E140" s="8"/>
      <c r="F140" s="8"/>
      <c r="G140" s="8"/>
      <c r="H140" s="8"/>
      <c r="I140" s="8"/>
      <c r="J140" s="8"/>
      <c r="K140" s="8"/>
      <c r="L140" s="8"/>
      <c r="M140" s="8"/>
      <c r="N140" s="8"/>
      <c r="O140" s="8"/>
      <c r="P140" s="8"/>
      <c r="Q140" s="8"/>
      <c r="R140" s="8"/>
      <c r="S140" s="8"/>
      <c r="T140" s="8"/>
      <c r="U140" s="8"/>
      <c r="V140" s="8"/>
      <c r="W140" s="8"/>
      <c r="X140" s="8"/>
      <c r="Y140" s="8"/>
    </row>
    <row r="141" spans="1:25" ht="17.25">
      <c r="A141" s="8"/>
      <c r="B141" s="8" t="s">
        <v>289</v>
      </c>
      <c r="C141" s="8" t="s">
        <v>291</v>
      </c>
      <c r="D141" s="8"/>
      <c r="E141" s="8"/>
      <c r="F141" s="8"/>
      <c r="G141" s="8"/>
      <c r="H141" s="8"/>
      <c r="I141" s="8"/>
      <c r="J141" s="8"/>
      <c r="K141" s="8"/>
      <c r="L141" s="8"/>
      <c r="M141" s="8"/>
      <c r="N141" s="8"/>
      <c r="O141" s="8"/>
      <c r="P141" s="8"/>
      <c r="Q141" s="8"/>
      <c r="R141" s="8"/>
      <c r="S141" s="8"/>
      <c r="T141" s="8"/>
      <c r="U141" s="8"/>
      <c r="V141" s="8"/>
      <c r="W141" s="8"/>
      <c r="X141" s="8"/>
      <c r="Y141" s="8"/>
    </row>
    <row r="142" spans="1:25" ht="17.25">
      <c r="A142" s="8"/>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1:25" ht="21.75">
      <c r="A143" s="8"/>
      <c r="B143" s="10" t="s">
        <v>4</v>
      </c>
      <c r="C143" s="8"/>
      <c r="D143" s="8"/>
      <c r="E143" s="8"/>
      <c r="F143" s="8"/>
      <c r="G143" s="8"/>
      <c r="H143" s="8"/>
      <c r="I143" s="8"/>
      <c r="J143" s="8"/>
      <c r="K143" s="8"/>
      <c r="L143" s="8"/>
      <c r="M143" s="8"/>
      <c r="N143" s="8"/>
      <c r="O143" s="8"/>
      <c r="P143" s="8"/>
      <c r="Q143" s="8"/>
      <c r="R143" s="8"/>
      <c r="S143" s="8"/>
      <c r="T143" s="8"/>
      <c r="U143" s="8"/>
      <c r="V143" s="8"/>
      <c r="W143" s="8"/>
      <c r="X143" s="8"/>
      <c r="Y143" s="8"/>
    </row>
    <row r="144" spans="1:25" ht="17.25">
      <c r="A144" s="8"/>
      <c r="B144" s="8" t="s">
        <v>5</v>
      </c>
      <c r="C144" s="8" t="s">
        <v>282</v>
      </c>
      <c r="D144" s="8"/>
      <c r="E144" s="8"/>
      <c r="F144" s="8"/>
      <c r="G144" s="8"/>
      <c r="H144" s="8"/>
      <c r="I144" s="8"/>
      <c r="J144" s="8"/>
      <c r="K144" s="8"/>
      <c r="L144" s="8"/>
      <c r="M144" s="8"/>
      <c r="N144" s="8"/>
      <c r="O144" s="8"/>
      <c r="P144" s="8"/>
      <c r="Q144" s="8"/>
      <c r="R144" s="8"/>
      <c r="S144" s="8"/>
      <c r="T144" s="8"/>
      <c r="U144" s="8"/>
      <c r="V144" s="8"/>
      <c r="W144" s="8"/>
      <c r="X144" s="8"/>
      <c r="Y144" s="8"/>
    </row>
    <row r="145" spans="1:25" ht="17.25" hidden="1">
      <c r="A145" s="8"/>
      <c r="B145" s="8" t="s">
        <v>6</v>
      </c>
      <c r="C145" s="8" t="s">
        <v>42</v>
      </c>
      <c r="D145" s="8"/>
      <c r="E145" s="8"/>
      <c r="F145" s="8"/>
      <c r="G145" s="8"/>
      <c r="H145" s="8"/>
      <c r="I145" s="8"/>
      <c r="J145" s="8"/>
      <c r="K145" s="8"/>
      <c r="L145" s="8"/>
      <c r="M145" s="8"/>
      <c r="N145" s="8"/>
      <c r="O145" s="8"/>
      <c r="P145" s="8"/>
      <c r="Q145" s="8"/>
      <c r="R145" s="8"/>
      <c r="S145" s="8"/>
      <c r="T145" s="8"/>
      <c r="U145" s="8"/>
      <c r="V145" s="8"/>
      <c r="W145" s="8"/>
      <c r="X145" s="8"/>
      <c r="Y145" s="8"/>
    </row>
    <row r="146" spans="1:25" ht="17.25">
      <c r="A146" s="8"/>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1:25" ht="17.25">
      <c r="A147" s="8"/>
      <c r="B147" s="8"/>
      <c r="C147" s="8"/>
      <c r="D147" s="8"/>
      <c r="E147" s="8"/>
      <c r="F147" s="8"/>
      <c r="G147" s="8"/>
      <c r="H147" s="8"/>
      <c r="I147" s="8"/>
      <c r="J147" s="8"/>
      <c r="K147" s="8"/>
      <c r="L147" s="8"/>
      <c r="M147" s="8"/>
      <c r="N147" s="8"/>
      <c r="O147" s="8"/>
      <c r="P147" s="8"/>
      <c r="Q147" s="8"/>
      <c r="R147" s="8"/>
      <c r="S147" s="8"/>
      <c r="T147" s="8"/>
      <c r="U147" s="8"/>
      <c r="V147" s="8"/>
      <c r="W147" s="8"/>
      <c r="X147" s="8"/>
      <c r="Y147" s="8"/>
    </row>
  </sheetData>
  <sheetProtection/>
  <printOptions/>
  <pageMargins left="0.7" right="0.7" top="0.75" bottom="0.75" header="0.3" footer="0.3"/>
  <pageSetup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8.8515625" defaultRowHeight="15"/>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rgb="FFFFFF99"/>
  </sheetPr>
  <dimension ref="A1:D34"/>
  <sheetViews>
    <sheetView showGridLines="0" zoomScalePageLayoutView="0" workbookViewId="0" topLeftCell="A1">
      <selection activeCell="A1" sqref="A1"/>
    </sheetView>
  </sheetViews>
  <sheetFormatPr defaultColWidth="9.28125" defaultRowHeight="15"/>
  <cols>
    <col min="1" max="16384" width="9.28125" style="1" customWidth="1"/>
  </cols>
  <sheetData>
    <row r="1" ht="21.75">
      <c r="A1" s="434" t="s">
        <v>317</v>
      </c>
    </row>
    <row r="3" ht="17.25">
      <c r="A3" s="1" t="s">
        <v>410</v>
      </c>
    </row>
    <row r="4" ht="17.25">
      <c r="A4" s="1" t="s">
        <v>315</v>
      </c>
    </row>
    <row r="6" ht="17.25">
      <c r="B6" s="1" t="s">
        <v>316</v>
      </c>
    </row>
    <row r="7" spans="2:3" ht="17.25">
      <c r="B7" s="435" t="s">
        <v>93</v>
      </c>
      <c r="C7" s="1" t="s">
        <v>305</v>
      </c>
    </row>
    <row r="8" spans="2:3" ht="17.25">
      <c r="B8" s="435" t="s">
        <v>304</v>
      </c>
      <c r="C8" s="1" t="s">
        <v>306</v>
      </c>
    </row>
    <row r="9" spans="2:3" ht="17.25">
      <c r="B9" s="435" t="s">
        <v>206</v>
      </c>
      <c r="C9" s="1" t="s">
        <v>307</v>
      </c>
    </row>
    <row r="10" spans="2:3" ht="17.25">
      <c r="B10" s="435"/>
      <c r="C10" s="1" t="s">
        <v>308</v>
      </c>
    </row>
    <row r="11" ht="17.25">
      <c r="B11" s="435"/>
    </row>
    <row r="12" ht="17.25">
      <c r="B12" s="1" t="s">
        <v>294</v>
      </c>
    </row>
    <row r="13" spans="2:3" ht="17.25">
      <c r="B13" s="1" t="s">
        <v>23</v>
      </c>
      <c r="C13" s="1" t="s">
        <v>295</v>
      </c>
    </row>
    <row r="14" spans="2:3" ht="17.25">
      <c r="B14" s="1" t="s">
        <v>24</v>
      </c>
      <c r="C14" s="1" t="s">
        <v>295</v>
      </c>
    </row>
    <row r="15" spans="2:3" ht="17.25">
      <c r="B15" s="1" t="s">
        <v>25</v>
      </c>
      <c r="C15" s="1" t="s">
        <v>296</v>
      </c>
    </row>
    <row r="16" spans="2:3" ht="17.25">
      <c r="B16" s="1" t="s">
        <v>26</v>
      </c>
      <c r="C16" s="1" t="s">
        <v>411</v>
      </c>
    </row>
    <row r="17" spans="2:3" ht="17.25">
      <c r="B17" s="1" t="s">
        <v>27</v>
      </c>
      <c r="C17" s="1" t="s">
        <v>462</v>
      </c>
    </row>
    <row r="18" spans="2:3" ht="17.25">
      <c r="B18" s="1" t="s">
        <v>28</v>
      </c>
      <c r="C18" s="1" t="s">
        <v>297</v>
      </c>
    </row>
    <row r="19" spans="2:3" ht="17.25">
      <c r="B19" s="1" t="s">
        <v>30</v>
      </c>
      <c r="C19" s="1" t="s">
        <v>298</v>
      </c>
    </row>
    <row r="20" spans="2:3" ht="17.25">
      <c r="B20" s="1" t="s">
        <v>31</v>
      </c>
      <c r="C20" s="1" t="s">
        <v>299</v>
      </c>
    </row>
    <row r="21" spans="2:3" ht="17.25">
      <c r="B21" s="1" t="s">
        <v>113</v>
      </c>
      <c r="C21" s="1" t="s">
        <v>300</v>
      </c>
    </row>
    <row r="22" spans="2:3" ht="17.25">
      <c r="B22" s="1" t="s">
        <v>116</v>
      </c>
      <c r="C22" s="1" t="s">
        <v>301</v>
      </c>
    </row>
    <row r="23" spans="2:3" ht="17.25">
      <c r="B23" s="1" t="s">
        <v>303</v>
      </c>
      <c r="C23" s="1" t="s">
        <v>302</v>
      </c>
    </row>
    <row r="25" ht="17.25">
      <c r="B25" s="1" t="s">
        <v>309</v>
      </c>
    </row>
    <row r="26" spans="2:3" ht="17.25">
      <c r="B26" s="1" t="s">
        <v>93</v>
      </c>
      <c r="C26" s="1" t="s">
        <v>310</v>
      </c>
    </row>
    <row r="27" spans="2:3" ht="17.25">
      <c r="B27" s="1" t="s">
        <v>93</v>
      </c>
      <c r="C27" s="1" t="s">
        <v>311</v>
      </c>
    </row>
    <row r="28" spans="2:3" ht="17.25">
      <c r="B28" s="1" t="s">
        <v>93</v>
      </c>
      <c r="C28" s="1" t="s">
        <v>312</v>
      </c>
    </row>
    <row r="29" spans="2:3" ht="17.25">
      <c r="B29" s="1" t="s">
        <v>93</v>
      </c>
      <c r="C29" s="1" t="s">
        <v>367</v>
      </c>
    </row>
    <row r="31" spans="2:4" ht="17.25">
      <c r="B31" s="1" t="s">
        <v>363</v>
      </c>
      <c r="D31" s="1" t="s">
        <v>313</v>
      </c>
    </row>
    <row r="32" ht="17.25">
      <c r="D32" s="1" t="s">
        <v>314</v>
      </c>
    </row>
    <row r="34" ht="21.75">
      <c r="B34" s="434"/>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tabColor rgb="FFFFFF99"/>
  </sheetPr>
  <dimension ref="A1:E59"/>
  <sheetViews>
    <sheetView showGridLines="0" zoomScalePageLayoutView="0" workbookViewId="0" topLeftCell="A1">
      <selection activeCell="A1" sqref="A1"/>
    </sheetView>
  </sheetViews>
  <sheetFormatPr defaultColWidth="9.28125" defaultRowHeight="15"/>
  <cols>
    <col min="1" max="1" width="9.28125" style="1" customWidth="1"/>
    <col min="2" max="2" width="169.8515625" style="1" customWidth="1"/>
    <col min="3" max="16384" width="9.28125" style="1" customWidth="1"/>
  </cols>
  <sheetData>
    <row r="1" spans="1:2" ht="21.75">
      <c r="A1" s="434" t="s">
        <v>414</v>
      </c>
      <c r="B1" s="431"/>
    </row>
    <row r="2" spans="1:2" ht="24.75">
      <c r="A2" s="432" t="s">
        <v>345</v>
      </c>
      <c r="B2" s="433" t="s">
        <v>346</v>
      </c>
    </row>
    <row r="3" ht="17.25">
      <c r="B3" s="431"/>
    </row>
    <row r="4" spans="1:5" ht="17.25">
      <c r="A4" s="1" t="s">
        <v>342</v>
      </c>
      <c r="B4" s="423" t="s">
        <v>402</v>
      </c>
      <c r="C4" s="15"/>
      <c r="D4" s="15"/>
      <c r="E4" s="15"/>
    </row>
    <row r="5" ht="17.25">
      <c r="B5" s="431" t="s">
        <v>339</v>
      </c>
    </row>
    <row r="6" ht="17.25">
      <c r="B6" s="431" t="s">
        <v>340</v>
      </c>
    </row>
    <row r="7" ht="51.75">
      <c r="B7" s="431" t="s">
        <v>366</v>
      </c>
    </row>
    <row r="8" ht="17.25">
      <c r="B8" s="431"/>
    </row>
    <row r="9" ht="17.25">
      <c r="B9" s="431" t="s">
        <v>341</v>
      </c>
    </row>
    <row r="10" ht="17.25">
      <c r="B10" s="431"/>
    </row>
    <row r="11" ht="17.25">
      <c r="B11" s="431" t="s">
        <v>482</v>
      </c>
    </row>
    <row r="12" ht="14.25" customHeight="1">
      <c r="B12" s="431"/>
    </row>
    <row r="13" ht="69">
      <c r="B13" s="431" t="s">
        <v>481</v>
      </c>
    </row>
    <row r="14" ht="17.25">
      <c r="B14" s="431"/>
    </row>
    <row r="15" ht="34.5">
      <c r="B15" s="431" t="s">
        <v>439</v>
      </c>
    </row>
    <row r="16" ht="17.25">
      <c r="B16" s="431"/>
    </row>
    <row r="17" spans="1:5" ht="17.25">
      <c r="A17" s="1" t="s">
        <v>343</v>
      </c>
      <c r="B17" s="423" t="s">
        <v>83</v>
      </c>
      <c r="C17" s="16"/>
      <c r="D17" s="15"/>
      <c r="E17" s="15"/>
    </row>
    <row r="18" ht="17.25">
      <c r="B18" s="431" t="s">
        <v>394</v>
      </c>
    </row>
    <row r="19" ht="51.75">
      <c r="B19" s="499" t="s">
        <v>471</v>
      </c>
    </row>
    <row r="20" ht="69">
      <c r="B20" s="431" t="s">
        <v>472</v>
      </c>
    </row>
    <row r="21" ht="17.25">
      <c r="B21" s="431"/>
    </row>
    <row r="22" ht="34.5">
      <c r="B22" s="431" t="s">
        <v>399</v>
      </c>
    </row>
    <row r="23" ht="17.25">
      <c r="B23" s="431"/>
    </row>
    <row r="24" spans="1:5" ht="17.25">
      <c r="A24" s="1" t="s">
        <v>344</v>
      </c>
      <c r="B24" s="15" t="s">
        <v>400</v>
      </c>
      <c r="C24" s="16"/>
      <c r="D24" s="15"/>
      <c r="E24" s="15"/>
    </row>
    <row r="25" ht="17.25">
      <c r="B25" s="431" t="s">
        <v>477</v>
      </c>
    </row>
    <row r="26" ht="34.5">
      <c r="B26" s="498" t="s">
        <v>476</v>
      </c>
    </row>
    <row r="27" ht="17.25">
      <c r="B27" s="431" t="s">
        <v>401</v>
      </c>
    </row>
    <row r="28" ht="17.25">
      <c r="B28" s="431"/>
    </row>
    <row r="29" spans="1:2" ht="24.75">
      <c r="A29" s="432" t="s">
        <v>412</v>
      </c>
      <c r="B29" s="433" t="s">
        <v>413</v>
      </c>
    </row>
    <row r="30" ht="51.75">
      <c r="B30" s="431" t="s">
        <v>444</v>
      </c>
    </row>
    <row r="31" ht="17.25">
      <c r="B31" s="431"/>
    </row>
    <row r="32" spans="1:2" ht="17.25">
      <c r="A32" s="1" t="s">
        <v>440</v>
      </c>
      <c r="B32" s="563" t="s">
        <v>441</v>
      </c>
    </row>
    <row r="33" ht="34.5">
      <c r="B33" s="431" t="s">
        <v>463</v>
      </c>
    </row>
    <row r="34" ht="34.5">
      <c r="B34" s="431" t="s">
        <v>442</v>
      </c>
    </row>
    <row r="35" ht="17.25">
      <c r="B35" s="1" t="s">
        <v>443</v>
      </c>
    </row>
    <row r="37" ht="51.75">
      <c r="B37" s="431" t="s">
        <v>475</v>
      </c>
    </row>
    <row r="38" ht="17.25">
      <c r="B38" s="431"/>
    </row>
    <row r="39" ht="17.25">
      <c r="B39" s="431"/>
    </row>
    <row r="40" ht="17.25">
      <c r="B40" s="431"/>
    </row>
    <row r="41" ht="17.25">
      <c r="B41" s="431"/>
    </row>
    <row r="42" ht="17.25">
      <c r="B42" s="431"/>
    </row>
    <row r="43" ht="17.25">
      <c r="B43" s="431"/>
    </row>
    <row r="44" ht="17.25">
      <c r="B44" s="431"/>
    </row>
    <row r="45" ht="17.25">
      <c r="B45" s="431"/>
    </row>
    <row r="46" ht="17.25">
      <c r="B46" s="431"/>
    </row>
    <row r="47" ht="17.25">
      <c r="B47" s="431"/>
    </row>
    <row r="48" ht="17.25">
      <c r="B48" s="431"/>
    </row>
    <row r="49" ht="17.25">
      <c r="B49" s="431"/>
    </row>
    <row r="50" ht="17.25">
      <c r="B50" s="431"/>
    </row>
    <row r="51" ht="17.25">
      <c r="B51" s="431"/>
    </row>
    <row r="52" ht="17.25">
      <c r="B52" s="431"/>
    </row>
    <row r="53" ht="17.25">
      <c r="B53" s="431"/>
    </row>
    <row r="54" ht="17.25">
      <c r="B54" s="431"/>
    </row>
    <row r="55" ht="17.25">
      <c r="B55" s="431"/>
    </row>
    <row r="56" ht="17.25">
      <c r="B56" s="431"/>
    </row>
    <row r="57" ht="17.25">
      <c r="B57" s="431"/>
    </row>
    <row r="58" ht="17.25">
      <c r="B58" s="431"/>
    </row>
    <row r="59" ht="17.25">
      <c r="B59" s="431"/>
    </row>
  </sheetData>
  <sheetProtection/>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sheetPr>
    <tabColor theme="3" tint="0.7999799847602844"/>
  </sheetPr>
  <dimension ref="A2:BD143"/>
  <sheetViews>
    <sheetView showGridLines="0" zoomScalePageLayoutView="90" workbookViewId="0" topLeftCell="A1">
      <selection activeCell="E7" sqref="E7"/>
    </sheetView>
  </sheetViews>
  <sheetFormatPr defaultColWidth="8.8515625" defaultRowHeight="15"/>
  <cols>
    <col min="1" max="1" width="6.7109375" style="19" customWidth="1"/>
    <col min="2" max="2" width="8.8515625" style="17" customWidth="1"/>
    <col min="3" max="3" width="17.140625" style="8" customWidth="1"/>
    <col min="4" max="4" width="15.00390625" style="8" customWidth="1"/>
    <col min="5" max="6" width="21.57421875" style="8" customWidth="1"/>
    <col min="7" max="7" width="21.57421875" style="188" customWidth="1"/>
    <col min="8" max="9" width="21.57421875" style="8" customWidth="1"/>
    <col min="10" max="10" width="18.57421875" style="8" customWidth="1"/>
    <col min="11" max="11" width="21.57421875" style="8" customWidth="1"/>
    <col min="12" max="12" width="21.28125" style="8" customWidth="1"/>
    <col min="13" max="13" width="37.57421875" style="8" customWidth="1"/>
    <col min="14" max="14" width="8.8515625" style="8" customWidth="1"/>
    <col min="15" max="17" width="11.28125" style="8" customWidth="1"/>
    <col min="18" max="18" width="12.28125" style="8" customWidth="1"/>
    <col min="19" max="19" width="9.28125" style="8" bestFit="1" customWidth="1"/>
    <col min="20" max="20" width="11.00390625" style="8" customWidth="1"/>
    <col min="21" max="21" width="10.00390625" style="8" bestFit="1" customWidth="1"/>
    <col min="22" max="22" width="14.7109375" style="8" customWidth="1"/>
    <col min="23" max="23" width="15.00390625" style="8" customWidth="1"/>
    <col min="24" max="24" width="9.8515625" style="8" bestFit="1" customWidth="1"/>
    <col min="25" max="25" width="11.7109375" style="8" bestFit="1" customWidth="1"/>
    <col min="26" max="26" width="8.8515625" style="8" customWidth="1"/>
    <col min="27" max="28" width="15.00390625" style="8" customWidth="1"/>
    <col min="29" max="29" width="11.8515625" style="8" customWidth="1"/>
    <col min="30" max="30" width="11.7109375" style="8" customWidth="1"/>
    <col min="31" max="31" width="10.57421875" style="8" bestFit="1" customWidth="1"/>
    <col min="32" max="32" width="10.28125" style="8" customWidth="1"/>
    <col min="33" max="33" width="13.28125" style="8" customWidth="1"/>
    <col min="34" max="34" width="10.8515625" style="8" bestFit="1" customWidth="1"/>
    <col min="35" max="35" width="8.8515625" style="8" customWidth="1"/>
    <col min="36" max="36" width="13.00390625" style="8" customWidth="1"/>
    <col min="37" max="37" width="13.28125" style="8" customWidth="1"/>
    <col min="38" max="38" width="8.8515625" style="8" customWidth="1"/>
    <col min="39" max="39" width="25.7109375" style="8" customWidth="1"/>
    <col min="40" max="40" width="35.28125" style="8" customWidth="1"/>
    <col min="41" max="41" width="11.7109375" style="8" customWidth="1"/>
    <col min="42" max="42" width="10.28125" style="8" customWidth="1"/>
    <col min="43" max="43" width="10.8515625" style="8" customWidth="1"/>
    <col min="44" max="46" width="10.00390625" style="8" customWidth="1"/>
    <col min="47" max="47" width="10.8515625" style="8" customWidth="1"/>
    <col min="48" max="48" width="12.28125" style="8" customWidth="1"/>
    <col min="49" max="49" width="8.8515625" style="8" customWidth="1"/>
    <col min="50" max="50" width="15.28125" style="8" customWidth="1"/>
    <col min="51" max="51" width="11.00390625" style="8" customWidth="1"/>
    <col min="52" max="52" width="12.28125" style="8" customWidth="1"/>
    <col min="53" max="54" width="13.28125" style="8" customWidth="1"/>
    <col min="55" max="55" width="9.28125" style="19" customWidth="1"/>
    <col min="56" max="56" width="12.28125" style="19" customWidth="1"/>
    <col min="57" max="58" width="11.28125" style="19" customWidth="1"/>
    <col min="59" max="59" width="12.28125" style="19" customWidth="1"/>
    <col min="60" max="60" width="12.28125" style="19" bestFit="1" customWidth="1"/>
    <col min="61" max="16384" width="8.8515625" style="19" customWidth="1"/>
  </cols>
  <sheetData>
    <row r="1" ht="17.25"/>
    <row r="2" ht="32.25">
      <c r="B2" s="24" t="str">
        <f>'A. Data Entry Instructions'!B6</f>
        <v>INTERACTIVE FORECAST TOOL FOR PROJECTING TRIPLE FIXED DOSE COMBINATION DOLUTEGRAVIR PATIENT NUMBERS</v>
      </c>
    </row>
    <row r="3" spans="2:8" ht="27.75">
      <c r="B3" s="25" t="s">
        <v>0</v>
      </c>
      <c r="D3" s="546" t="s">
        <v>418</v>
      </c>
      <c r="E3" s="547"/>
      <c r="F3" s="547"/>
      <c r="G3" s="548"/>
      <c r="H3" s="549"/>
    </row>
    <row r="4" spans="2:8" ht="27.75">
      <c r="B4" s="25"/>
      <c r="D4" s="31"/>
      <c r="E4" s="31"/>
      <c r="F4" s="31"/>
      <c r="G4" s="189"/>
      <c r="H4" s="31"/>
    </row>
    <row r="5" spans="2:20" ht="32.25">
      <c r="B5" s="26" t="s">
        <v>52</v>
      </c>
      <c r="C5" s="27" t="s">
        <v>121</v>
      </c>
      <c r="D5" s="31"/>
      <c r="E5" s="31"/>
      <c r="F5" s="31"/>
      <c r="G5" s="189"/>
      <c r="H5" s="31"/>
      <c r="T5" s="561"/>
    </row>
    <row r="6" spans="2:15" ht="17.25">
      <c r="B6" s="557" t="s">
        <v>432</v>
      </c>
      <c r="C6" s="557"/>
      <c r="D6" s="557"/>
      <c r="E6" s="557"/>
      <c r="F6" s="557"/>
      <c r="H6" s="174" t="s">
        <v>431</v>
      </c>
      <c r="I6" s="174"/>
      <c r="J6" s="174"/>
      <c r="K6" s="174"/>
      <c r="M6" s="190"/>
      <c r="N6" s="21"/>
      <c r="O6" s="21"/>
    </row>
    <row r="7" spans="2:15" ht="21.75">
      <c r="B7" s="21" t="s">
        <v>29</v>
      </c>
      <c r="C7" s="554" t="s">
        <v>422</v>
      </c>
      <c r="D7" s="46"/>
      <c r="E7" s="555"/>
      <c r="G7" s="33" t="s">
        <v>419</v>
      </c>
      <c r="H7" s="186" t="s">
        <v>429</v>
      </c>
      <c r="I7" s="21"/>
      <c r="K7" s="562"/>
      <c r="M7"/>
      <c r="N7"/>
      <c r="O7" s="21"/>
    </row>
    <row r="8" spans="2:54" s="46" customFormat="1" ht="21.75">
      <c r="B8" s="46" t="s">
        <v>112</v>
      </c>
      <c r="C8" s="554" t="s">
        <v>421</v>
      </c>
      <c r="D8" s="8"/>
      <c r="E8" s="556"/>
      <c r="G8" s="33" t="s">
        <v>420</v>
      </c>
      <c r="H8" s="186" t="s">
        <v>424</v>
      </c>
      <c r="I8" s="8"/>
      <c r="K8" s="556"/>
      <c r="M8"/>
      <c r="N8"/>
      <c r="O8" s="21"/>
      <c r="P8" s="21"/>
      <c r="Q8" s="21"/>
      <c r="R8" s="21"/>
      <c r="S8" s="21"/>
      <c r="T8" s="21"/>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row>
    <row r="9" spans="5:55" ht="21.75">
      <c r="E9" s="21"/>
      <c r="F9" s="21"/>
      <c r="G9" s="204" t="s">
        <v>423</v>
      </c>
      <c r="H9" s="552" t="s">
        <v>130</v>
      </c>
      <c r="I9" s="21"/>
      <c r="J9" s="21"/>
      <c r="K9" s="553"/>
      <c r="N9" s="21"/>
      <c r="O9" s="21"/>
      <c r="AN9" s="19"/>
      <c r="BC9" s="8"/>
    </row>
    <row r="10" spans="2:54" s="46" customFormat="1" ht="21.75">
      <c r="B10" s="33"/>
      <c r="D10" s="35"/>
      <c r="E10" s="21"/>
      <c r="F10" s="21"/>
      <c r="G10" s="190"/>
      <c r="H10" s="21"/>
      <c r="I10" s="21"/>
      <c r="J10" s="21"/>
      <c r="K10" s="21"/>
      <c r="L10" s="21"/>
      <c r="M10" s="186"/>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row>
    <row r="11" spans="2:13" ht="22.5" thickBot="1">
      <c r="B11" s="33"/>
      <c r="C11" s="34"/>
      <c r="D11" s="35"/>
      <c r="E11" s="21"/>
      <c r="F11" s="21"/>
      <c r="G11" s="190"/>
      <c r="H11" s="21"/>
      <c r="I11" s="21"/>
      <c r="J11" s="21"/>
      <c r="K11" s="21"/>
      <c r="L11" s="21"/>
      <c r="M11" s="10"/>
    </row>
    <row r="12" spans="2:55" ht="21.75">
      <c r="B12" s="36"/>
      <c r="C12" s="37" t="s">
        <v>38</v>
      </c>
      <c r="D12" s="38"/>
      <c r="E12" s="38"/>
      <c r="F12" s="38"/>
      <c r="G12" s="191"/>
      <c r="H12" s="38"/>
      <c r="I12" s="38"/>
      <c r="J12" s="38"/>
      <c r="K12" s="38"/>
      <c r="L12" s="38"/>
      <c r="M12" s="39"/>
      <c r="N12" s="10"/>
      <c r="BC12" s="8"/>
    </row>
    <row r="13" spans="2:55" ht="17.25">
      <c r="B13" s="40">
        <v>1</v>
      </c>
      <c r="C13" s="15" t="s">
        <v>402</v>
      </c>
      <c r="D13" s="16"/>
      <c r="E13" s="16"/>
      <c r="F13" s="16"/>
      <c r="G13" s="192"/>
      <c r="H13" s="16"/>
      <c r="I13" s="22"/>
      <c r="J13" s="22"/>
      <c r="K13" s="22"/>
      <c r="L13" s="22"/>
      <c r="M13" s="41"/>
      <c r="BC13" s="8"/>
    </row>
    <row r="14" spans="2:55" ht="19.5">
      <c r="B14" s="40"/>
      <c r="C14" s="199" t="str">
        <f>CONCATENATE("Enter all data as of ",E8," ",E7,", date specified above")</f>
        <v>Enter all data as of  , date specified above</v>
      </c>
      <c r="D14" s="42"/>
      <c r="E14" s="42"/>
      <c r="F14" s="42"/>
      <c r="G14" s="193"/>
      <c r="H14" s="42"/>
      <c r="I14" s="43"/>
      <c r="J14" s="43"/>
      <c r="K14" s="43"/>
      <c r="L14" s="43"/>
      <c r="M14" s="41"/>
      <c r="BC14" s="8"/>
    </row>
    <row r="15" spans="2:55" ht="19.5">
      <c r="B15" s="40"/>
      <c r="C15" s="199"/>
      <c r="D15" s="42"/>
      <c r="E15" s="42"/>
      <c r="F15" s="42"/>
      <c r="G15" s="193"/>
      <c r="H15" s="42"/>
      <c r="I15" s="43"/>
      <c r="J15" s="43"/>
      <c r="K15" s="43"/>
      <c r="L15" s="43"/>
      <c r="M15" s="41"/>
      <c r="BC15" s="8"/>
    </row>
    <row r="16" spans="2:55" ht="19.5">
      <c r="B16" s="40"/>
      <c r="C16" s="199"/>
      <c r="D16" s="42"/>
      <c r="E16" s="42"/>
      <c r="F16" s="42"/>
      <c r="G16" s="193"/>
      <c r="H16" s="42"/>
      <c r="I16" s="43"/>
      <c r="J16" s="43"/>
      <c r="K16" s="43"/>
      <c r="L16" s="43"/>
      <c r="M16" s="41"/>
      <c r="BC16" s="8"/>
    </row>
    <row r="17" spans="2:55" ht="19.5">
      <c r="B17" s="40"/>
      <c r="C17" s="199"/>
      <c r="D17" s="42"/>
      <c r="E17" s="42"/>
      <c r="F17" s="42"/>
      <c r="G17" s="193"/>
      <c r="H17" s="42"/>
      <c r="I17" s="43"/>
      <c r="J17" s="43"/>
      <c r="K17" s="43"/>
      <c r="L17" s="43"/>
      <c r="M17" s="41"/>
      <c r="BC17" s="8"/>
    </row>
    <row r="18" spans="2:55" s="572" customFormat="1" ht="45">
      <c r="B18" s="568"/>
      <c r="C18" s="567"/>
      <c r="D18" s="567"/>
      <c r="E18" s="567"/>
      <c r="F18" s="567"/>
      <c r="G18" s="567" t="s">
        <v>11</v>
      </c>
      <c r="H18" s="567" t="s">
        <v>184</v>
      </c>
      <c r="I18" s="567"/>
      <c r="J18" s="567" t="s">
        <v>12</v>
      </c>
      <c r="K18" s="567" t="s">
        <v>395</v>
      </c>
      <c r="L18" s="569" t="s">
        <v>183</v>
      </c>
      <c r="M18" s="573"/>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1"/>
      <c r="AR18" s="571"/>
      <c r="AS18" s="571"/>
      <c r="AT18" s="571"/>
      <c r="AU18" s="571"/>
      <c r="AV18" s="571"/>
      <c r="AW18" s="571"/>
      <c r="AX18" s="571"/>
      <c r="AY18" s="571"/>
      <c r="AZ18" s="571"/>
      <c r="BA18" s="571"/>
      <c r="BB18" s="571"/>
      <c r="BC18" s="571"/>
    </row>
    <row r="19" spans="2:13" ht="17.25">
      <c r="B19" s="47" t="s">
        <v>9</v>
      </c>
      <c r="C19" s="83" t="s">
        <v>170</v>
      </c>
      <c r="D19" s="410" t="s">
        <v>204</v>
      </c>
      <c r="E19" s="83"/>
      <c r="F19" s="83" t="s">
        <v>185</v>
      </c>
      <c r="G19" s="500"/>
      <c r="H19" s="424">
        <v>0</v>
      </c>
      <c r="I19" s="83" t="s">
        <v>426</v>
      </c>
      <c r="J19" s="500"/>
      <c r="K19" s="83"/>
      <c r="L19" s="501">
        <f>H19</f>
        <v>0</v>
      </c>
      <c r="M19" s="570" t="s">
        <v>483</v>
      </c>
    </row>
    <row r="20" spans="2:13" ht="17.25">
      <c r="B20" s="47" t="s">
        <v>10</v>
      </c>
      <c r="C20" s="21" t="s">
        <v>171</v>
      </c>
      <c r="D20" s="42" t="s">
        <v>182</v>
      </c>
      <c r="E20" s="21"/>
      <c r="F20" s="21" t="str">
        <f>CONCATENATE("On ",D20)</f>
        <v>On TDF/3TC/EFV</v>
      </c>
      <c r="G20" s="46"/>
      <c r="H20" s="425"/>
      <c r="I20" s="21" t="str">
        <f>CONCATENATE("From ",D20)</f>
        <v>From TDF/3TC/EFV</v>
      </c>
      <c r="J20" s="46"/>
      <c r="K20" s="453"/>
      <c r="L20" s="415">
        <f>H20*K20</f>
        <v>0</v>
      </c>
      <c r="M20" s="544"/>
    </row>
    <row r="21" spans="2:13" ht="17.25">
      <c r="B21" s="47"/>
      <c r="C21" s="21" t="s">
        <v>172</v>
      </c>
      <c r="D21" s="42" t="s">
        <v>370</v>
      </c>
      <c r="E21" s="21"/>
      <c r="F21" s="21" t="str">
        <f aca="true" t="shared" si="0" ref="F21:F30">CONCATENATE("On ",D21)</f>
        <v>On AZT/3TC/NVP</v>
      </c>
      <c r="G21" s="46"/>
      <c r="H21" s="425"/>
      <c r="I21" s="21" t="str">
        <f aca="true" t="shared" si="1" ref="I21:I30">CONCATENATE("From ",D21)</f>
        <v>From AZT/3TC/NVP</v>
      </c>
      <c r="J21" s="46"/>
      <c r="K21" s="453"/>
      <c r="L21" s="415">
        <f>H21*K21</f>
        <v>0</v>
      </c>
      <c r="M21" s="544"/>
    </row>
    <row r="22" spans="2:13" ht="17.25">
      <c r="B22" s="47"/>
      <c r="C22" s="21" t="s">
        <v>173</v>
      </c>
      <c r="D22" s="223"/>
      <c r="E22" s="21"/>
      <c r="F22" s="21" t="str">
        <f t="shared" si="0"/>
        <v>On </v>
      </c>
      <c r="G22" s="46"/>
      <c r="H22" s="425"/>
      <c r="I22" s="21" t="str">
        <f t="shared" si="1"/>
        <v>From </v>
      </c>
      <c r="J22" s="46"/>
      <c r="K22" s="453"/>
      <c r="L22" s="415">
        <f aca="true" t="shared" si="2" ref="L22:L30">H22*K22</f>
        <v>0</v>
      </c>
      <c r="M22" s="544"/>
    </row>
    <row r="23" spans="2:13" ht="17.25">
      <c r="B23" s="47"/>
      <c r="C23" s="21" t="s">
        <v>174</v>
      </c>
      <c r="D23" s="223"/>
      <c r="E23" s="21"/>
      <c r="F23" s="21" t="str">
        <f t="shared" si="0"/>
        <v>On </v>
      </c>
      <c r="G23" s="46"/>
      <c r="H23" s="425"/>
      <c r="I23" s="21" t="str">
        <f t="shared" si="1"/>
        <v>From </v>
      </c>
      <c r="J23" s="46"/>
      <c r="K23" s="453"/>
      <c r="L23" s="415">
        <f t="shared" si="2"/>
        <v>0</v>
      </c>
      <c r="M23" s="544"/>
    </row>
    <row r="24" spans="2:13" ht="17.25">
      <c r="B24" s="47"/>
      <c r="C24" s="21" t="s">
        <v>175</v>
      </c>
      <c r="D24" s="223"/>
      <c r="E24" s="21"/>
      <c r="F24" s="21" t="str">
        <f t="shared" si="0"/>
        <v>On </v>
      </c>
      <c r="G24" s="46"/>
      <c r="H24" s="425"/>
      <c r="I24" s="21" t="str">
        <f t="shared" si="1"/>
        <v>From </v>
      </c>
      <c r="J24" s="46"/>
      <c r="K24" s="453"/>
      <c r="L24" s="415">
        <f t="shared" si="2"/>
        <v>0</v>
      </c>
      <c r="M24" s="544"/>
    </row>
    <row r="25" spans="2:13" ht="17.25">
      <c r="B25" s="47"/>
      <c r="C25" s="21" t="s">
        <v>176</v>
      </c>
      <c r="D25" s="223"/>
      <c r="E25" s="21"/>
      <c r="F25" s="21" t="str">
        <f t="shared" si="0"/>
        <v>On </v>
      </c>
      <c r="G25" s="46"/>
      <c r="H25" s="425"/>
      <c r="I25" s="21" t="str">
        <f t="shared" si="1"/>
        <v>From </v>
      </c>
      <c r="J25" s="46"/>
      <c r="K25" s="453"/>
      <c r="L25" s="415">
        <f t="shared" si="2"/>
        <v>0</v>
      </c>
      <c r="M25" s="544"/>
    </row>
    <row r="26" spans="2:13" ht="17.25">
      <c r="B26" s="47"/>
      <c r="C26" s="21" t="s">
        <v>177</v>
      </c>
      <c r="D26" s="223"/>
      <c r="E26" s="21"/>
      <c r="F26" s="21" t="str">
        <f t="shared" si="0"/>
        <v>On </v>
      </c>
      <c r="G26" s="46"/>
      <c r="H26" s="425"/>
      <c r="I26" s="21" t="str">
        <f t="shared" si="1"/>
        <v>From </v>
      </c>
      <c r="J26" s="46"/>
      <c r="K26" s="453"/>
      <c r="L26" s="415">
        <f t="shared" si="2"/>
        <v>0</v>
      </c>
      <c r="M26" s="544"/>
    </row>
    <row r="27" spans="2:13" ht="17.25">
      <c r="B27" s="47"/>
      <c r="C27" s="21" t="s">
        <v>178</v>
      </c>
      <c r="D27" s="223"/>
      <c r="E27" s="21"/>
      <c r="F27" s="21" t="str">
        <f t="shared" si="0"/>
        <v>On </v>
      </c>
      <c r="G27" s="46"/>
      <c r="H27" s="425"/>
      <c r="I27" s="21" t="str">
        <f t="shared" si="1"/>
        <v>From </v>
      </c>
      <c r="J27" s="46"/>
      <c r="K27" s="453"/>
      <c r="L27" s="415">
        <f t="shared" si="2"/>
        <v>0</v>
      </c>
      <c r="M27" s="544"/>
    </row>
    <row r="28" spans="2:13" ht="17.25">
      <c r="B28" s="47"/>
      <c r="C28" s="21" t="s">
        <v>179</v>
      </c>
      <c r="D28" s="223"/>
      <c r="E28" s="21"/>
      <c r="F28" s="21" t="str">
        <f t="shared" si="0"/>
        <v>On </v>
      </c>
      <c r="G28" s="46"/>
      <c r="H28" s="425"/>
      <c r="I28" s="21" t="str">
        <f t="shared" si="1"/>
        <v>From </v>
      </c>
      <c r="J28" s="46"/>
      <c r="K28" s="453"/>
      <c r="L28" s="415">
        <f t="shared" si="2"/>
        <v>0</v>
      </c>
      <c r="M28" s="544"/>
    </row>
    <row r="29" spans="2:13" ht="17.25">
      <c r="B29" s="47"/>
      <c r="C29" s="21" t="s">
        <v>180</v>
      </c>
      <c r="D29" s="223"/>
      <c r="E29" s="21"/>
      <c r="F29" s="21" t="str">
        <f t="shared" si="0"/>
        <v>On </v>
      </c>
      <c r="G29" s="46"/>
      <c r="H29" s="425"/>
      <c r="I29" s="21" t="str">
        <f t="shared" si="1"/>
        <v>From </v>
      </c>
      <c r="J29" s="46"/>
      <c r="K29" s="453"/>
      <c r="L29" s="415">
        <f t="shared" si="2"/>
        <v>0</v>
      </c>
      <c r="M29" s="544"/>
    </row>
    <row r="30" spans="2:13" ht="18" thickBot="1">
      <c r="B30" s="47"/>
      <c r="C30" s="209" t="s">
        <v>181</v>
      </c>
      <c r="D30" s="224"/>
      <c r="E30" s="209"/>
      <c r="F30" s="209" t="str">
        <f t="shared" si="0"/>
        <v>On </v>
      </c>
      <c r="G30" s="46"/>
      <c r="H30" s="426"/>
      <c r="I30" s="209" t="str">
        <f t="shared" si="1"/>
        <v>From </v>
      </c>
      <c r="J30" s="46"/>
      <c r="K30" s="454"/>
      <c r="L30" s="427">
        <f t="shared" si="2"/>
        <v>0</v>
      </c>
      <c r="M30" s="545"/>
    </row>
    <row r="31" spans="2:13" ht="18" thickTop="1">
      <c r="B31" s="47"/>
      <c r="C31" s="42"/>
      <c r="D31" s="42"/>
      <c r="E31" s="42"/>
      <c r="F31" s="42"/>
      <c r="G31" s="193"/>
      <c r="H31" s="42"/>
      <c r="I31" s="42"/>
      <c r="J31" s="42"/>
      <c r="K31" s="225"/>
      <c r="L31" s="187"/>
      <c r="M31" s="185"/>
    </row>
    <row r="32" spans="2:13" s="8" customFormat="1" ht="19.5">
      <c r="B32" s="40"/>
      <c r="C32" s="199"/>
      <c r="D32" s="21"/>
      <c r="E32" s="21"/>
      <c r="F32" s="21"/>
      <c r="G32" s="33" t="s">
        <v>403</v>
      </c>
      <c r="H32" s="455">
        <f>SUM(H19:H30)</f>
        <v>0</v>
      </c>
      <c r="I32" s="21"/>
      <c r="J32" s="456" t="s">
        <v>152</v>
      </c>
      <c r="K32" s="21"/>
      <c r="L32" s="457">
        <f>SUM($L$20:$L$30)</f>
        <v>0</v>
      </c>
      <c r="M32" s="41"/>
    </row>
    <row r="33" spans="2:13" s="8" customFormat="1" ht="17.25">
      <c r="B33" s="47"/>
      <c r="C33" s="21"/>
      <c r="D33" s="21"/>
      <c r="E33" s="21"/>
      <c r="F33" s="21"/>
      <c r="G33" s="190"/>
      <c r="H33" s="21"/>
      <c r="I33" s="21"/>
      <c r="J33" s="21"/>
      <c r="K33" s="21"/>
      <c r="L33" s="21"/>
      <c r="M33" s="185"/>
    </row>
    <row r="34" spans="2:13" s="8" customFormat="1" ht="17.25">
      <c r="B34" s="47"/>
      <c r="C34" s="42"/>
      <c r="D34" s="42"/>
      <c r="E34" s="42"/>
      <c r="F34" s="42"/>
      <c r="G34" s="193"/>
      <c r="H34" s="458"/>
      <c r="I34" s="387" t="s">
        <v>404</v>
      </c>
      <c r="J34" s="418" t="e">
        <f>L32/SUM($H$20:$H$30)</f>
        <v>#DIV/0!</v>
      </c>
      <c r="K34" s="419" t="s">
        <v>479</v>
      </c>
      <c r="L34" s="42"/>
      <c r="M34" s="41"/>
    </row>
    <row r="35" spans="2:13" s="8" customFormat="1" ht="17.25">
      <c r="B35" s="47"/>
      <c r="C35" s="48"/>
      <c r="D35" s="21"/>
      <c r="E35" s="21"/>
      <c r="F35" s="21"/>
      <c r="G35" s="190"/>
      <c r="H35" s="21"/>
      <c r="I35" s="33" t="s">
        <v>405</v>
      </c>
      <c r="J35" s="421">
        <f>IF(H68="YesYes",J34,IF(H68="NoNo",J34*(1-H62-H66),IF(H68="YesNo",J34*(1-H62),IF(H68="NoYes",J34*(1-H66),0))))</f>
        <v>0</v>
      </c>
      <c r="K35" s="402" t="s">
        <v>478</v>
      </c>
      <c r="L35" s="21"/>
      <c r="M35" s="41"/>
    </row>
    <row r="36" spans="2:13" s="8" customFormat="1" ht="17.25">
      <c r="B36" s="47" t="s">
        <v>13</v>
      </c>
      <c r="C36" s="21" t="s">
        <v>15</v>
      </c>
      <c r="D36" s="21"/>
      <c r="E36" s="21"/>
      <c r="F36" s="179"/>
      <c r="G36" s="190"/>
      <c r="H36" s="21"/>
      <c r="I36" s="21"/>
      <c r="J36" s="21"/>
      <c r="K36" s="21"/>
      <c r="L36" s="21"/>
      <c r="M36" s="41"/>
    </row>
    <row r="37" spans="2:13" s="8" customFormat="1" ht="17.25">
      <c r="B37" s="44"/>
      <c r="C37" s="21"/>
      <c r="D37" s="21"/>
      <c r="E37" s="21"/>
      <c r="F37" s="21"/>
      <c r="G37" s="190"/>
      <c r="H37" s="49"/>
      <c r="I37" s="21"/>
      <c r="J37" s="187"/>
      <c r="K37" s="21"/>
      <c r="L37" s="21"/>
      <c r="M37" s="41"/>
    </row>
    <row r="38" spans="2:55" ht="17.25">
      <c r="B38" s="40">
        <v>2</v>
      </c>
      <c r="C38" s="15" t="s">
        <v>430</v>
      </c>
      <c r="D38" s="16"/>
      <c r="E38" s="16"/>
      <c r="F38" s="16"/>
      <c r="G38" s="192"/>
      <c r="H38" s="50"/>
      <c r="I38" s="22"/>
      <c r="J38" s="22"/>
      <c r="K38" s="22"/>
      <c r="L38" s="22"/>
      <c r="M38" s="41"/>
      <c r="AN38" s="19"/>
      <c r="BC38" s="8"/>
    </row>
    <row r="39" spans="2:55" ht="17.25">
      <c r="B39" s="47" t="s">
        <v>9</v>
      </c>
      <c r="C39" s="35" t="e">
        <f>CONCATENATE("Total New Patients in ",'2_Forecast Output'!B11)</f>
        <v>#N/A</v>
      </c>
      <c r="D39" s="35"/>
      <c r="E39" s="35"/>
      <c r="F39" s="566"/>
      <c r="G39" s="21"/>
      <c r="H39" s="35" t="e">
        <f>"Number of new patients after transition begins in "&amp;'2_Forecast Output'!B11</f>
        <v>#N/A</v>
      </c>
      <c r="I39" s="21"/>
      <c r="J39" s="21"/>
      <c r="K39" s="21"/>
      <c r="L39" s="560" t="e">
        <f>IF($F$128&lt;$G$133,$F$39/12*COUNTIF($C$85:$C$96,"&lt;&gt;0"),IF($F$128&lt;$G$134,$F$43/12*COUNTIF($C$97:$C$108,"&lt;&gt;0"),IF($F$128&gt;=$G$134,$F$50/COUNTIF($C$109:$C$120,"&lt;&gt;0"),0)))</f>
        <v>#N/A</v>
      </c>
      <c r="M39" s="41"/>
      <c r="AN39" s="19"/>
      <c r="BC39" s="8"/>
    </row>
    <row r="40" spans="2:55" ht="17.25">
      <c r="B40" s="47" t="s">
        <v>10</v>
      </c>
      <c r="C40" s="21" t="s">
        <v>376</v>
      </c>
      <c r="D40" s="21"/>
      <c r="E40" s="21"/>
      <c r="F40" s="179"/>
      <c r="H40" s="204"/>
      <c r="I40" s="564"/>
      <c r="J40" s="35"/>
      <c r="K40" s="35"/>
      <c r="L40" s="565"/>
      <c r="M40" s="41"/>
      <c r="AN40" s="19"/>
      <c r="BC40" s="8"/>
    </row>
    <row r="41" spans="2:55" ht="17.25">
      <c r="B41" s="47" t="s">
        <v>11</v>
      </c>
      <c r="C41" s="21" t="s">
        <v>377</v>
      </c>
      <c r="D41" s="21"/>
      <c r="E41" s="21"/>
      <c r="F41" s="179"/>
      <c r="G41" s="190"/>
      <c r="H41" s="204"/>
      <c r="I41" s="402"/>
      <c r="J41" s="21"/>
      <c r="K41" s="21"/>
      <c r="L41" s="21"/>
      <c r="M41" s="41"/>
      <c r="AN41" s="19"/>
      <c r="BC41" s="8"/>
    </row>
    <row r="42" spans="2:55" ht="17.25">
      <c r="B42" s="44"/>
      <c r="C42" s="21"/>
      <c r="D42" s="21"/>
      <c r="E42" s="21"/>
      <c r="F42" s="21"/>
      <c r="G42" s="190"/>
      <c r="H42" s="204"/>
      <c r="I42" s="21"/>
      <c r="J42" s="21"/>
      <c r="K42" s="21"/>
      <c r="L42" s="21"/>
      <c r="M42" s="41"/>
      <c r="AN42" s="19"/>
      <c r="BC42" s="8"/>
    </row>
    <row r="43" spans="2:55" ht="17.25">
      <c r="B43" s="47" t="s">
        <v>13</v>
      </c>
      <c r="C43" s="42" t="e">
        <f>CONCATENATE("Total New Patients ",'2_Forecast Output'!B12)</f>
        <v>#N/A</v>
      </c>
      <c r="D43" s="21"/>
      <c r="E43" s="21"/>
      <c r="F43" s="203"/>
      <c r="G43" s="190"/>
      <c r="H43" s="204"/>
      <c r="I43" s="21"/>
      <c r="J43" s="21"/>
      <c r="K43" s="21"/>
      <c r="L43" s="21"/>
      <c r="M43" s="41"/>
      <c r="AN43" s="19"/>
      <c r="BC43" s="8"/>
    </row>
    <row r="44" spans="2:55" ht="17.25">
      <c r="B44" s="47" t="s">
        <v>14</v>
      </c>
      <c r="C44" s="21" t="s">
        <v>384</v>
      </c>
      <c r="D44" s="21"/>
      <c r="E44" s="21"/>
      <c r="F44" s="179"/>
      <c r="G44" s="190">
        <f>IF(K7=2019,"Enter 0 here if transition starts in 2019","")</f>
      </c>
      <c r="H44" s="21"/>
      <c r="I44" s="21"/>
      <c r="J44" s="21"/>
      <c r="K44" s="21"/>
      <c r="L44" s="21"/>
      <c r="M44" s="41"/>
      <c r="AN44" s="19"/>
      <c r="BC44" s="8"/>
    </row>
    <row r="45" spans="2:55" ht="17.25">
      <c r="B45" s="47" t="s">
        <v>157</v>
      </c>
      <c r="C45" s="21" t="s">
        <v>385</v>
      </c>
      <c r="D45" s="21"/>
      <c r="E45" s="21"/>
      <c r="F45" s="502"/>
      <c r="G45" s="190"/>
      <c r="M45" s="41"/>
      <c r="BC45" s="8"/>
    </row>
    <row r="46" spans="2:55" ht="17.25">
      <c r="B46" s="47" t="s">
        <v>165</v>
      </c>
      <c r="C46" s="21" t="s">
        <v>386</v>
      </c>
      <c r="D46" s="21"/>
      <c r="E46" s="21"/>
      <c r="F46" s="502"/>
      <c r="G46" s="21"/>
      <c r="H46" s="21"/>
      <c r="I46" s="489" t="str">
        <f>"Post-Transition (Starting "&amp;$K$8&amp;" "&amp;$K$7&amp;")"</f>
        <v>Post-Transition (Starting  )</v>
      </c>
      <c r="J46" s="83"/>
      <c r="K46" s="83"/>
      <c r="L46" s="83"/>
      <c r="M46" s="41"/>
      <c r="BC46" s="8"/>
    </row>
    <row r="47" spans="2:55" ht="17.25">
      <c r="B47" s="47"/>
      <c r="C47" s="402" t="s">
        <v>361</v>
      </c>
      <c r="D47" s="21"/>
      <c r="E47" s="21"/>
      <c r="F47" s="21"/>
      <c r="H47" s="204" t="s">
        <v>12</v>
      </c>
      <c r="I47" s="21" t="s">
        <v>293</v>
      </c>
      <c r="J47" s="420"/>
      <c r="K47" s="21"/>
      <c r="L47" s="179"/>
      <c r="M47" s="41"/>
      <c r="BC47" s="8"/>
    </row>
    <row r="48" spans="2:55" ht="17.25">
      <c r="B48" s="44"/>
      <c r="C48" s="21"/>
      <c r="D48" s="21"/>
      <c r="E48" s="21"/>
      <c r="F48" s="21"/>
      <c r="G48" s="21"/>
      <c r="H48" s="21"/>
      <c r="I48" s="21" t="s">
        <v>374</v>
      </c>
      <c r="J48" s="46"/>
      <c r="K48" s="46"/>
      <c r="L48" s="490" t="b">
        <f>IF($K$7=2018,(1-$L$47)*$F40,IF($K$7=2019,(1-$L$47)*$F$45,IF($K$7=2020,(1-$L$47)*$F$52)))</f>
        <v>0</v>
      </c>
      <c r="M48" s="41"/>
      <c r="BC48" s="8"/>
    </row>
    <row r="49" spans="2:55" ht="17.25">
      <c r="B49" s="44"/>
      <c r="C49" s="21"/>
      <c r="D49" s="21"/>
      <c r="E49" s="21"/>
      <c r="F49" s="21"/>
      <c r="G49" s="21"/>
      <c r="H49" s="21"/>
      <c r="I49" s="21" t="s">
        <v>375</v>
      </c>
      <c r="J49" s="46"/>
      <c r="K49" s="46"/>
      <c r="L49" s="490" t="b">
        <f>IF($K$7=2018,(1-$L$47)*$F41,IF($K$7=2019,(1-$L$47)*$F$46,IF($K$7=2020,(1-$L$47)*$F$53)))</f>
        <v>0</v>
      </c>
      <c r="M49" s="41"/>
      <c r="N49" s="21"/>
      <c r="BC49" s="8"/>
    </row>
    <row r="50" spans="2:55" ht="17.25">
      <c r="B50" s="47" t="s">
        <v>231</v>
      </c>
      <c r="C50" s="42" t="e">
        <f>CONCATENATE("Total new Patients ",'2_Forecast Output'!B13)</f>
        <v>#N/A</v>
      </c>
      <c r="D50" s="21"/>
      <c r="E50" s="21"/>
      <c r="F50" s="203"/>
      <c r="G50" s="190"/>
      <c r="H50" s="21"/>
      <c r="I50" s="402" t="s">
        <v>361</v>
      </c>
      <c r="J50" s="21"/>
      <c r="K50" s="21"/>
      <c r="L50" s="488"/>
      <c r="M50" s="41"/>
      <c r="N50" s="204"/>
      <c r="BC50" s="8"/>
    </row>
    <row r="51" spans="2:55" ht="17.25">
      <c r="B51" s="47" t="s">
        <v>232</v>
      </c>
      <c r="C51" s="21" t="s">
        <v>384</v>
      </c>
      <c r="D51" s="21"/>
      <c r="E51" s="21"/>
      <c r="F51" s="179"/>
      <c r="G51" s="190"/>
      <c r="H51" s="21"/>
      <c r="I51" s="21"/>
      <c r="J51" s="21"/>
      <c r="K51" s="21"/>
      <c r="L51" s="21"/>
      <c r="M51" s="41"/>
      <c r="N51" s="204"/>
      <c r="BC51" s="8"/>
    </row>
    <row r="52" spans="2:55" ht="17.25">
      <c r="B52" s="47" t="s">
        <v>233</v>
      </c>
      <c r="C52" s="21" t="s">
        <v>385</v>
      </c>
      <c r="D52" s="21"/>
      <c r="E52" s="21"/>
      <c r="F52" s="502"/>
      <c r="G52" s="42"/>
      <c r="H52" s="21"/>
      <c r="I52" s="21"/>
      <c r="J52" s="21"/>
      <c r="K52" s="21"/>
      <c r="L52" s="21"/>
      <c r="M52" s="41"/>
      <c r="N52" s="204"/>
      <c r="BC52" s="8"/>
    </row>
    <row r="53" spans="2:55" ht="17.25">
      <c r="B53" s="47" t="s">
        <v>234</v>
      </c>
      <c r="C53" s="21" t="s">
        <v>386</v>
      </c>
      <c r="D53" s="21"/>
      <c r="E53" s="21"/>
      <c r="F53" s="502"/>
      <c r="G53" s="193"/>
      <c r="H53" s="21"/>
      <c r="I53" s="21"/>
      <c r="J53" s="21"/>
      <c r="K53" s="21"/>
      <c r="L53" s="21"/>
      <c r="M53" s="41"/>
      <c r="BC53" s="8"/>
    </row>
    <row r="54" spans="2:55" ht="17.25">
      <c r="B54" s="47"/>
      <c r="C54" s="402" t="s">
        <v>361</v>
      </c>
      <c r="D54" s="21"/>
      <c r="E54" s="21"/>
      <c r="F54" s="21"/>
      <c r="G54" s="42"/>
      <c r="H54" s="21"/>
      <c r="I54" s="21"/>
      <c r="J54" s="21"/>
      <c r="K54" s="21"/>
      <c r="L54" s="21"/>
      <c r="M54" s="41"/>
      <c r="BC54" s="8"/>
    </row>
    <row r="55" spans="2:55" ht="17.25">
      <c r="B55" s="44"/>
      <c r="G55" s="42"/>
      <c r="H55" s="21"/>
      <c r="I55" s="21"/>
      <c r="J55" s="21"/>
      <c r="K55" s="21"/>
      <c r="L55" s="21"/>
      <c r="M55" s="41"/>
      <c r="BC55" s="8"/>
    </row>
    <row r="56" spans="2:55" ht="17.25">
      <c r="B56" s="44"/>
      <c r="G56" s="193"/>
      <c r="H56" s="21"/>
      <c r="I56" s="21"/>
      <c r="J56" s="21"/>
      <c r="K56" s="21"/>
      <c r="L56" s="21"/>
      <c r="M56" s="41"/>
      <c r="BC56" s="8"/>
    </row>
    <row r="57" spans="2:55" ht="17.25">
      <c r="B57" s="47"/>
      <c r="C57" s="21"/>
      <c r="D57" s="21"/>
      <c r="E57" s="21"/>
      <c r="F57" s="21"/>
      <c r="G57" s="190"/>
      <c r="H57" s="491"/>
      <c r="I57" s="21"/>
      <c r="J57" s="21"/>
      <c r="K57" s="21"/>
      <c r="L57" s="21"/>
      <c r="M57" s="41"/>
      <c r="BC57" s="8"/>
    </row>
    <row r="58" spans="2:55" ht="17.25">
      <c r="B58" s="40">
        <v>3</v>
      </c>
      <c r="C58" s="15" t="s">
        <v>397</v>
      </c>
      <c r="D58" s="16"/>
      <c r="E58" s="16"/>
      <c r="F58" s="16"/>
      <c r="G58" s="192"/>
      <c r="H58" s="50"/>
      <c r="I58" s="22"/>
      <c r="J58" s="22"/>
      <c r="K58" s="22"/>
      <c r="L58" s="22"/>
      <c r="M58" s="41"/>
      <c r="BC58" s="8"/>
    </row>
    <row r="59" spans="2:55" ht="17.25">
      <c r="B59" s="53"/>
      <c r="C59" s="54" t="s">
        <v>480</v>
      </c>
      <c r="D59" s="35"/>
      <c r="E59" s="35"/>
      <c r="F59" s="35"/>
      <c r="G59" s="194"/>
      <c r="H59" s="55"/>
      <c r="I59" s="35"/>
      <c r="J59" s="35"/>
      <c r="K59" s="35"/>
      <c r="L59" s="35"/>
      <c r="M59" s="56"/>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C59" s="8"/>
    </row>
    <row r="60" spans="2:55" ht="17.25">
      <c r="B60" s="44" t="s">
        <v>9</v>
      </c>
      <c r="C60" s="58" t="s">
        <v>79</v>
      </c>
      <c r="D60" s="58"/>
      <c r="E60" s="58"/>
      <c r="F60" s="58"/>
      <c r="G60" s="195"/>
      <c r="H60" s="59"/>
      <c r="I60" s="58"/>
      <c r="J60" s="60"/>
      <c r="K60" s="58"/>
      <c r="L60" s="58"/>
      <c r="M60" s="41"/>
      <c r="BC60" s="8"/>
    </row>
    <row r="61" spans="2:55" ht="17.25" customHeight="1">
      <c r="B61" s="44">
        <v>1</v>
      </c>
      <c r="C61" s="21" t="s">
        <v>78</v>
      </c>
      <c r="D61" s="21"/>
      <c r="E61" s="21"/>
      <c r="F61" s="21"/>
      <c r="G61" s="196" t="s">
        <v>36</v>
      </c>
      <c r="H61" s="7"/>
      <c r="I61" s="21"/>
      <c r="J61" s="574" t="s">
        <v>484</v>
      </c>
      <c r="K61" s="574"/>
      <c r="L61" s="574"/>
      <c r="M61" s="575"/>
      <c r="BC61" s="8"/>
    </row>
    <row r="62" spans="2:55" ht="17.25">
      <c r="B62" s="44">
        <v>2</v>
      </c>
      <c r="C62" s="21" t="s">
        <v>81</v>
      </c>
      <c r="D62" s="21"/>
      <c r="E62" s="21"/>
      <c r="F62" s="21"/>
      <c r="G62" s="196" t="s">
        <v>37</v>
      </c>
      <c r="H62" s="6"/>
      <c r="I62" s="21"/>
      <c r="J62" s="574"/>
      <c r="K62" s="574"/>
      <c r="L62" s="574"/>
      <c r="M62" s="575"/>
      <c r="BC62" s="8"/>
    </row>
    <row r="63" spans="2:55" ht="17.25">
      <c r="B63" s="44"/>
      <c r="D63" s="21"/>
      <c r="E63" s="21"/>
      <c r="F63" s="21"/>
      <c r="G63" s="190"/>
      <c r="H63" s="52"/>
      <c r="I63" s="21"/>
      <c r="J63" s="574"/>
      <c r="K63" s="574"/>
      <c r="L63" s="574"/>
      <c r="M63" s="575"/>
      <c r="BC63" s="8"/>
    </row>
    <row r="64" spans="2:55" ht="17.25">
      <c r="B64" s="44" t="s">
        <v>10</v>
      </c>
      <c r="C64" s="58" t="s">
        <v>80</v>
      </c>
      <c r="D64" s="58"/>
      <c r="E64" s="58"/>
      <c r="F64" s="58"/>
      <c r="G64" s="195"/>
      <c r="H64" s="59"/>
      <c r="I64" s="58"/>
      <c r="J64" s="60"/>
      <c r="K64" s="58"/>
      <c r="L64" s="58"/>
      <c r="M64" s="41"/>
      <c r="BC64" s="8"/>
    </row>
    <row r="65" spans="2:55" ht="17.25">
      <c r="B65" s="44">
        <v>1</v>
      </c>
      <c r="C65" s="21" t="s">
        <v>398</v>
      </c>
      <c r="D65" s="21"/>
      <c r="E65" s="21"/>
      <c r="F65" s="21"/>
      <c r="G65" s="190"/>
      <c r="H65" s="7"/>
      <c r="I65" s="46"/>
      <c r="J65" s="21"/>
      <c r="K65" s="21"/>
      <c r="L65" s="21"/>
      <c r="M65" s="41"/>
      <c r="BC65" s="8"/>
    </row>
    <row r="66" spans="2:55" ht="17.25">
      <c r="B66" s="44">
        <v>2</v>
      </c>
      <c r="C66" s="21" t="s">
        <v>82</v>
      </c>
      <c r="D66" s="21"/>
      <c r="E66" s="21"/>
      <c r="F66" s="21"/>
      <c r="G66" s="190"/>
      <c r="H66" s="6"/>
      <c r="I66" s="46"/>
      <c r="J66" s="21"/>
      <c r="K66" s="21"/>
      <c r="L66" s="21"/>
      <c r="M66" s="41"/>
      <c r="BC66" s="8"/>
    </row>
    <row r="67" spans="2:55" ht="17.25">
      <c r="B67" s="44"/>
      <c r="C67" s="51" t="s">
        <v>68</v>
      </c>
      <c r="D67" s="21"/>
      <c r="E67" s="21"/>
      <c r="F67" s="21"/>
      <c r="G67" s="190"/>
      <c r="H67" s="46"/>
      <c r="I67" s="46"/>
      <c r="J67" s="21"/>
      <c r="K67" s="21"/>
      <c r="L67" s="21"/>
      <c r="M67" s="41"/>
      <c r="BC67" s="8"/>
    </row>
    <row r="68" spans="2:56" ht="18" thickBot="1">
      <c r="B68" s="62"/>
      <c r="C68" s="63"/>
      <c r="D68" s="63"/>
      <c r="E68" s="63"/>
      <c r="F68" s="63"/>
      <c r="G68" s="197"/>
      <c r="H68" s="422">
        <f>CONCATENATE(H61,H65)</f>
      </c>
      <c r="I68" s="64"/>
      <c r="J68" s="65"/>
      <c r="K68" s="63"/>
      <c r="L68" s="63"/>
      <c r="M68" s="66"/>
      <c r="BC68" s="8"/>
      <c r="BD68" s="8"/>
    </row>
    <row r="69" spans="3:56" ht="17.25">
      <c r="C69" s="21"/>
      <c r="D69" s="21"/>
      <c r="E69" s="21"/>
      <c r="F69" s="21"/>
      <c r="BC69" s="8"/>
      <c r="BD69" s="8"/>
    </row>
    <row r="70" spans="2:56" ht="19.5" hidden="1">
      <c r="B70" s="67"/>
      <c r="C70" s="68" t="s">
        <v>387</v>
      </c>
      <c r="D70" s="69"/>
      <c r="E70" s="69"/>
      <c r="F70" s="69"/>
      <c r="G70" s="198"/>
      <c r="H70" s="69"/>
      <c r="I70" s="69"/>
      <c r="J70" s="69"/>
      <c r="K70" s="69"/>
      <c r="L70" s="69"/>
      <c r="M70" s="70"/>
      <c r="BC70" s="8"/>
      <c r="BD70" s="8"/>
    </row>
    <row r="71" spans="2:56" ht="17.25" hidden="1">
      <c r="B71" s="71"/>
      <c r="C71" s="495"/>
      <c r="D71" s="42"/>
      <c r="E71" s="72">
        <f>DATE(K7,1,1)</f>
        <v>1</v>
      </c>
      <c r="F71" s="72">
        <f>DATE(K7,7,1)</f>
        <v>183</v>
      </c>
      <c r="G71" s="72">
        <f>EDATE(E71,12)</f>
        <v>367</v>
      </c>
      <c r="H71" s="72">
        <f>EDATE(F71,12)</f>
        <v>548</v>
      </c>
      <c r="I71" s="72">
        <f>EDATE(G71,12)</f>
        <v>732</v>
      </c>
      <c r="J71" s="72">
        <f>EDATE(H71,12)</f>
        <v>913</v>
      </c>
      <c r="K71" s="72">
        <f>EDATE(I71,12)</f>
        <v>1097</v>
      </c>
      <c r="L71" s="72"/>
      <c r="M71" s="73"/>
      <c r="BC71" s="8"/>
      <c r="BD71" s="8"/>
    </row>
    <row r="72" spans="2:56" ht="17.25" hidden="1">
      <c r="B72" s="74" t="s">
        <v>19</v>
      </c>
      <c r="C72" s="75" t="s">
        <v>388</v>
      </c>
      <c r="D72" s="76"/>
      <c r="E72" s="206">
        <f>_xlfn.IFERROR(VLOOKUP(E$71,$D$85:$N$121,11,FALSE),0)</f>
        <v>0</v>
      </c>
      <c r="F72" s="206">
        <f aca="true" t="shared" si="3" ref="F72:K72">_xlfn.IFERROR(VLOOKUP(F$71,$D$85:$N$121,11,FALSE),0)</f>
        <v>0</v>
      </c>
      <c r="G72" s="206">
        <f t="shared" si="3"/>
        <v>0</v>
      </c>
      <c r="H72" s="206">
        <f t="shared" si="3"/>
        <v>0</v>
      </c>
      <c r="I72" s="206">
        <f t="shared" si="3"/>
        <v>0</v>
      </c>
      <c r="J72" s="206">
        <f t="shared" si="3"/>
        <v>0</v>
      </c>
      <c r="K72" s="206">
        <f t="shared" si="3"/>
        <v>0</v>
      </c>
      <c r="L72" s="180"/>
      <c r="M72" s="77"/>
      <c r="BC72" s="8"/>
      <c r="BD72" s="8"/>
    </row>
    <row r="73" spans="2:56" ht="17.25" hidden="1">
      <c r="B73" s="74" t="s">
        <v>20</v>
      </c>
      <c r="C73" s="78" t="s">
        <v>389</v>
      </c>
      <c r="D73" s="79"/>
      <c r="E73" s="207">
        <f>_xlfn.IFERROR(VLOOKUP(E$71,$D$85:$M$121,10,FALSE),0)</f>
        <v>0</v>
      </c>
      <c r="F73" s="207">
        <f aca="true" t="shared" si="4" ref="F73:K73">_xlfn.IFERROR(VLOOKUP(F$71,$D$85:$M$121,10,FALSE),0)</f>
        <v>0</v>
      </c>
      <c r="G73" s="207">
        <f t="shared" si="4"/>
        <v>0</v>
      </c>
      <c r="H73" s="207">
        <f t="shared" si="4"/>
        <v>0</v>
      </c>
      <c r="I73" s="207">
        <f t="shared" si="4"/>
        <v>0</v>
      </c>
      <c r="J73" s="207">
        <f t="shared" si="4"/>
        <v>0</v>
      </c>
      <c r="K73" s="207">
        <f t="shared" si="4"/>
        <v>0</v>
      </c>
      <c r="L73" s="180"/>
      <c r="M73" s="77"/>
      <c r="BC73" s="8"/>
      <c r="BD73" s="8"/>
    </row>
    <row r="74" spans="2:56" ht="18" hidden="1" thickBot="1">
      <c r="B74" s="74" t="s">
        <v>186</v>
      </c>
      <c r="C74" s="78" t="s">
        <v>390</v>
      </c>
      <c r="D74" s="79"/>
      <c r="E74" s="207">
        <f>_xlfn.IFERROR(VLOOKUP(E$71,$D$85:$S$121,16,FALSE),0)</f>
        <v>0</v>
      </c>
      <c r="F74" s="207">
        <f aca="true" t="shared" si="5" ref="F74:K74">_xlfn.IFERROR(VLOOKUP(F$71,$D$85:$S$121,16,FALSE),0)</f>
        <v>0</v>
      </c>
      <c r="G74" s="207">
        <f t="shared" si="5"/>
        <v>0</v>
      </c>
      <c r="H74" s="207">
        <f t="shared" si="5"/>
        <v>0</v>
      </c>
      <c r="I74" s="207">
        <f t="shared" si="5"/>
        <v>0</v>
      </c>
      <c r="J74" s="207">
        <f t="shared" si="5"/>
        <v>0</v>
      </c>
      <c r="K74" s="207">
        <f t="shared" si="5"/>
        <v>0</v>
      </c>
      <c r="L74" s="180"/>
      <c r="M74" s="77"/>
      <c r="BC74" s="8"/>
      <c r="BD74" s="8"/>
    </row>
    <row r="75" spans="2:55" ht="18" hidden="1" thickTop="1">
      <c r="B75" s="71"/>
      <c r="C75" s="42"/>
      <c r="D75" s="496" t="s">
        <v>187</v>
      </c>
      <c r="E75" s="208">
        <f aca="true" t="shared" si="6" ref="E75:K75">SUM(E72:E74)</f>
        <v>0</v>
      </c>
      <c r="F75" s="208">
        <f t="shared" si="6"/>
        <v>0</v>
      </c>
      <c r="G75" s="208">
        <f t="shared" si="6"/>
        <v>0</v>
      </c>
      <c r="H75" s="208">
        <f t="shared" si="6"/>
        <v>0</v>
      </c>
      <c r="I75" s="208">
        <f t="shared" si="6"/>
        <v>0</v>
      </c>
      <c r="J75" s="208">
        <f t="shared" si="6"/>
        <v>0</v>
      </c>
      <c r="K75" s="208">
        <f t="shared" si="6"/>
        <v>0</v>
      </c>
      <c r="L75" s="181"/>
      <c r="M75" s="77"/>
      <c r="BC75" s="8"/>
    </row>
    <row r="76" spans="2:55" ht="17.25" hidden="1">
      <c r="B76" s="82"/>
      <c r="C76" s="200"/>
      <c r="D76" s="200"/>
      <c r="E76" s="201"/>
      <c r="F76" s="201"/>
      <c r="G76" s="202"/>
      <c r="H76" s="201"/>
      <c r="I76" s="201"/>
      <c r="J76" s="201"/>
      <c r="K76" s="201"/>
      <c r="L76" s="201"/>
      <c r="M76" s="80"/>
      <c r="BC76" s="8"/>
    </row>
    <row r="77" spans="1:55" ht="17.25">
      <c r="A77" s="19" t="s">
        <v>246</v>
      </c>
      <c r="BC77" s="8"/>
    </row>
    <row r="78" spans="4:55" ht="17.25">
      <c r="D78" s="30"/>
      <c r="E78" s="30"/>
      <c r="F78" s="30"/>
      <c r="G78" s="492"/>
      <c r="BC78" s="8"/>
    </row>
    <row r="79" spans="4:55" ht="17.25">
      <c r="D79" s="30"/>
      <c r="E79" s="30"/>
      <c r="F79" s="30"/>
      <c r="G79" s="492"/>
      <c r="BC79" s="8"/>
    </row>
    <row r="80" spans="2:54" ht="17.25">
      <c r="B80" s="19">
        <v>6</v>
      </c>
      <c r="C80" s="550" t="e">
        <f>DATE(E85,B80,1)</f>
        <v>#N/A</v>
      </c>
      <c r="D80" s="493"/>
      <c r="E80" s="30"/>
      <c r="F80" s="30"/>
      <c r="G80" s="492"/>
      <c r="W80" s="28"/>
      <c r="AF80" s="28"/>
      <c r="AW80" s="19"/>
      <c r="AX80" s="19"/>
      <c r="AY80" s="19"/>
      <c r="AZ80" s="19"/>
      <c r="BA80" s="19"/>
      <c r="BB80" s="19"/>
    </row>
    <row r="81" spans="2:54" ht="17.25">
      <c r="B81" s="19"/>
      <c r="C81" s="17"/>
      <c r="G81" s="417"/>
      <c r="R81" s="84"/>
      <c r="W81" s="28"/>
      <c r="AX81" s="19"/>
      <c r="AY81" s="19"/>
      <c r="AZ81" s="19"/>
      <c r="BA81" s="19"/>
      <c r="BB81" s="19"/>
    </row>
    <row r="82" spans="1:36" s="8" customFormat="1" ht="17.25">
      <c r="A82" s="8" t="e">
        <f>E8,E7</f>
        <v>#VALUE!</v>
      </c>
      <c r="F82" s="459" t="s">
        <v>111</v>
      </c>
      <c r="I82" s="459" t="s">
        <v>111</v>
      </c>
      <c r="W82" s="459" t="s">
        <v>111</v>
      </c>
      <c r="AG82" s="460" t="s">
        <v>75</v>
      </c>
      <c r="AH82" s="460"/>
      <c r="AI82" s="460"/>
      <c r="AJ82" s="460"/>
    </row>
    <row r="83" spans="3:38" s="8" customFormat="1" ht="17.25">
      <c r="C83" s="8" t="s">
        <v>107</v>
      </c>
      <c r="F83" s="461" t="s">
        <v>49</v>
      </c>
      <c r="G83" s="88"/>
      <c r="H83" s="88"/>
      <c r="I83" s="88"/>
      <c r="J83" s="89"/>
      <c r="K83" s="89"/>
      <c r="L83" s="89"/>
      <c r="M83" s="89"/>
      <c r="N83" s="462" t="s">
        <v>143</v>
      </c>
      <c r="O83" s="463"/>
      <c r="P83" s="464" t="s">
        <v>142</v>
      </c>
      <c r="Q83" s="465"/>
      <c r="R83" s="465"/>
      <c r="S83" s="465"/>
      <c r="T83" s="466" t="s">
        <v>207</v>
      </c>
      <c r="U83" s="467"/>
      <c r="V83" s="467"/>
      <c r="W83" s="467"/>
      <c r="X83" s="466" t="s">
        <v>208</v>
      </c>
      <c r="Y83" s="467"/>
      <c r="Z83" s="467"/>
      <c r="AA83" s="467"/>
      <c r="AB83" s="468" t="s">
        <v>64</v>
      </c>
      <c r="AC83" s="468"/>
      <c r="AD83" s="469" t="s">
        <v>141</v>
      </c>
      <c r="AE83" s="469"/>
      <c r="AF83" s="469" t="s">
        <v>222</v>
      </c>
      <c r="AG83" s="99" t="s">
        <v>65</v>
      </c>
      <c r="AH83" s="99"/>
      <c r="AI83" s="470" t="s">
        <v>71</v>
      </c>
      <c r="AJ83" s="470"/>
      <c r="AK83" s="470"/>
      <c r="AL83" s="470"/>
    </row>
    <row r="84" spans="1:38" s="8" customFormat="1" ht="18" thickBot="1">
      <c r="A84" s="8">
        <v>0</v>
      </c>
      <c r="C84" s="8">
        <v>0</v>
      </c>
      <c r="D84" s="8" t="s">
        <v>76</v>
      </c>
      <c r="F84" s="215" t="s">
        <v>50</v>
      </c>
      <c r="G84" s="102" t="s">
        <v>182</v>
      </c>
      <c r="H84" s="102" t="s">
        <v>370</v>
      </c>
      <c r="I84" s="215" t="s">
        <v>69</v>
      </c>
      <c r="J84" s="8" t="s">
        <v>70</v>
      </c>
      <c r="K84" s="471" t="s">
        <v>212</v>
      </c>
      <c r="L84" s="215" t="s">
        <v>213</v>
      </c>
      <c r="M84" s="472" t="s">
        <v>59</v>
      </c>
      <c r="N84" s="102" t="s">
        <v>60</v>
      </c>
      <c r="O84" s="215" t="s">
        <v>58</v>
      </c>
      <c r="P84" s="102" t="s">
        <v>50</v>
      </c>
      <c r="Q84" s="102" t="s">
        <v>69</v>
      </c>
      <c r="R84" s="106" t="s">
        <v>70</v>
      </c>
      <c r="S84" s="30" t="s">
        <v>61</v>
      </c>
      <c r="T84" s="8" t="s">
        <v>69</v>
      </c>
      <c r="U84" s="8" t="s">
        <v>70</v>
      </c>
      <c r="V84" s="8" t="s">
        <v>110</v>
      </c>
      <c r="W84" s="473" t="s">
        <v>209</v>
      </c>
      <c r="X84" s="8" t="s">
        <v>69</v>
      </c>
      <c r="Y84" s="8" t="s">
        <v>70</v>
      </c>
      <c r="Z84" s="8" t="s">
        <v>110</v>
      </c>
      <c r="AA84" s="473" t="s">
        <v>210</v>
      </c>
      <c r="AC84" s="473" t="s">
        <v>62</v>
      </c>
      <c r="AD84" s="8" t="s">
        <v>50</v>
      </c>
      <c r="AE84" s="215" t="s">
        <v>63</v>
      </c>
      <c r="AF84" s="215"/>
      <c r="AG84" s="215"/>
      <c r="AH84" s="215" t="s">
        <v>66</v>
      </c>
      <c r="AI84" s="215" t="s">
        <v>72</v>
      </c>
      <c r="AJ84" s="215" t="s">
        <v>73</v>
      </c>
      <c r="AK84" s="215" t="s">
        <v>77</v>
      </c>
      <c r="AL84" s="215" t="s">
        <v>74</v>
      </c>
    </row>
    <row r="85" spans="1:38" s="8" customFormat="1" ht="17.25">
      <c r="A85" s="8" t="e">
        <f>IF(D85+1&gt;$J$130,A84+1,0)</f>
        <v>#N/A</v>
      </c>
      <c r="B85" s="8">
        <v>1</v>
      </c>
      <c r="C85" s="474" t="e">
        <f>IF(D85+1&gt;$F$130,C84+1,0)</f>
        <v>#N/A</v>
      </c>
      <c r="D85" s="475" t="e">
        <f>DATE(E7,VLOOKUP($E$8,$B$130:$C$141,2,0),1)</f>
        <v>#N/A</v>
      </c>
      <c r="E85" s="246" t="e">
        <f>YEAR(D85)</f>
        <v>#N/A</v>
      </c>
      <c r="F85" s="398">
        <f>_xlfn.IFERROR(IF($K$9&gt;=C85,(((($L$32*(1-$F$36)^($K$9/12)))*(C85-C84))/$K$9),0),0)</f>
        <v>0</v>
      </c>
      <c r="G85" s="388">
        <f>_xlfn.IFERROR(IF($K$9&gt;=$C85,((((VLOOKUP(G$84,$D$20:$L$21,9,0)*(1-$F$36)^($K$9/12)))*($C85-$C84))/$K$9),0),0)</f>
        <v>0</v>
      </c>
      <c r="H85" s="388">
        <f>_xlfn.IFERROR(IF($K$9&gt;=$C85,((((VLOOKUP(H$84,$D$20:$L$21,9,0)*(1-$F$36)^($K$9/12)))*($C85-$C84))/$K$9),0),0)</f>
        <v>0</v>
      </c>
      <c r="I85" s="389">
        <f aca="true" t="shared" si="7" ref="I85:I121">IF($H$61="no",$H$62*F85,0)</f>
        <v>0</v>
      </c>
      <c r="J85" s="398">
        <f aca="true" t="shared" si="8" ref="J85:J121">IF($H$65="no",$H$66*F85,0)</f>
        <v>0</v>
      </c>
      <c r="K85" s="399">
        <f>IF($K$20=0,0,G85-(IF($H$61="No",$H$62,0)*G85)-(IF($H$65="No",$H$66,0)*G85))</f>
        <v>0</v>
      </c>
      <c r="L85" s="398">
        <f>IF($K$20=0,0,H85-(IF($H$61="No",$H$62,0)*H85)-(IF($H$65="No",$H$66,0)*H85))</f>
        <v>0</v>
      </c>
      <c r="M85" s="413">
        <f>(F85-(I85+J85))</f>
        <v>0</v>
      </c>
      <c r="N85" s="388">
        <f>$H$19</f>
        <v>0</v>
      </c>
      <c r="O85" s="389" t="s">
        <v>57</v>
      </c>
      <c r="P85" s="152" t="e">
        <f aca="true" t="shared" si="9" ref="P85:P96">IF(1&lt;=C85,($F$39*$L$47)/12,0)</f>
        <v>#N/A</v>
      </c>
      <c r="Q85" s="152"/>
      <c r="R85" s="153"/>
      <c r="S85" s="154" t="e">
        <f>P85-(Q85+R85)</f>
        <v>#N/A</v>
      </c>
      <c r="T85" s="150"/>
      <c r="U85" s="154"/>
      <c r="V85" s="154" t="e">
        <f aca="true" t="shared" si="10" ref="V85:V96">IF($C85&lt;=0,($F$39*$F$40)*1/12,(($F$39*(1-$L$47)*($F$40))*1/12))</f>
        <v>#N/A</v>
      </c>
      <c r="W85" s="366" t="e">
        <f>IF($C85&lt;=$K$9,($H$20)*((1-$F$36)^(1/12))^$B85-$K85+SUM($T$85:$V85),(($H$20)*((1-$F$36)^(1/12))^(INDEX($B$85:C85,MATCH($K$9,$C$85:C85,0),1))-$K85)*((1-$F$36)^(1/12))^($C85-$K$9)+SUM($T$85:$V85))</f>
        <v>#N/A</v>
      </c>
      <c r="X85" s="154"/>
      <c r="Y85" s="154"/>
      <c r="Z85" s="154" t="e">
        <f aca="true" t="shared" si="11" ref="Z85:Z96">IF($C85&lt;=0,($F$39*$F$41)*1/12,(($F$39*(1-$L$47)*($F$41))*1/12))</f>
        <v>#N/A</v>
      </c>
      <c r="AA85" s="323" t="e">
        <f>IF($C85&lt;=$K$9,($H$21)*((1-$F$36)^(1/12))^$B85-$L85+SUM($X$85:$Z85),(($H$21)*((1-$F$36)^(1/12))^(INDEX($B$85:C85,MATCH($K$9,$C$85:C85,0),1))-$L85)*((1-$F$36)^(1/12))^($C85-$K$9)+SUM($X$85:$Z85))</f>
        <v>#N/A</v>
      </c>
      <c r="AB85" s="150"/>
      <c r="AC85" s="323" t="e">
        <f aca="true" t="shared" si="12" ref="AC85:AC121">M85+N85+S85</f>
        <v>#N/A</v>
      </c>
      <c r="AD85" s="150" t="e">
        <f>IF(YEAR($D85)&lt;&gt;$E85,0,(($F$39)/12))</f>
        <v>#N/A</v>
      </c>
      <c r="AE85" s="157" t="e">
        <f>AC85+AF85</f>
        <v>#N/A</v>
      </c>
      <c r="AF85" s="328" t="e">
        <f>IF($C$85&lt;=$K$9,(SUM($H$20:$H$30)*(1-$F$36)^($B85/12)+($F$39/12-$S85)*$B85-$M85),(SUM($H$20:$H$30)*((1-$F$36)^(1/12))^(INDEX($B$85:C85,MATCH($K$9,$C$85:C85,0),1))-$M85)*((1-$F$36)^(1/12))^($C85-$K$9)+($F$39/12-$S85)*$B85-$M85)</f>
        <v>#N/A</v>
      </c>
      <c r="AG85" s="117">
        <f aca="true" t="shared" si="13" ref="AG85:AG121">IF($H$65="yes",($H$66*F85)+($H$66*P85),0)</f>
        <v>0</v>
      </c>
      <c r="AH85" s="117">
        <f>AG85</f>
        <v>0</v>
      </c>
      <c r="AI85" s="150" t="e">
        <f aca="true" t="shared" si="14" ref="AI85:AI121">$H$62*AE85</f>
        <v>#N/A</v>
      </c>
      <c r="AJ85" s="154" t="e">
        <f aca="true" t="shared" si="15" ref="AJ85:AJ121">$H$66*AE85</f>
        <v>#N/A</v>
      </c>
      <c r="AK85" s="154" t="e">
        <f aca="true" t="shared" si="16" ref="AK85:AK121">AE85-AI85-AJ85</f>
        <v>#N/A</v>
      </c>
      <c r="AL85" s="156" t="e">
        <f aca="true" t="shared" si="17" ref="AL85:AL121">AE85</f>
        <v>#N/A</v>
      </c>
    </row>
    <row r="86" spans="2:38" s="8" customFormat="1" ht="17.25">
      <c r="B86" s="8">
        <v>2</v>
      </c>
      <c r="C86" s="249" t="e">
        <f>IF(D86+1&gt;$F$130,C85+1,0)</f>
        <v>#N/A</v>
      </c>
      <c r="D86" s="476" t="e">
        <f>EDATE(D85,1)</f>
        <v>#N/A</v>
      </c>
      <c r="E86" s="21" t="e">
        <f aca="true" t="shared" si="18" ref="E86:E121">YEAR(D86)</f>
        <v>#N/A</v>
      </c>
      <c r="F86" s="392">
        <f>_xlfn.IFERROR(IF($K$9&gt;=C86,IF($C86=1,(((($L$32*((1-$F$36)^(1/12))^($B85+$K$9)))*(C86-C85))/$K$9),IF($C86&gt;0,VLOOKUP(1,$C$85:$F86,4,0),0)),0),0)</f>
        <v>0</v>
      </c>
      <c r="G86" s="390">
        <f>_xlfn.IFERROR(IF($K$9&gt;=$C86,IF($C86=1,(((($L$20*((1-$F$36)^(1/12))^($B85+$K$9)))*($C86-$C85))/$K$9),IF($C86&gt;0,VLOOKUP(1,$C$85:G85,5,0),0)),0),0)</f>
        <v>0</v>
      </c>
      <c r="H86" s="390">
        <f>_xlfn.IFERROR(IF($K$9&gt;=$C86,IF($C86=1,(((($L$21*((1-$F$36)^(1/12))^($B85+$K$9)))*($C86-$C85))/$K$9),IF($C86&gt;0,VLOOKUP(1,$C$85:H85,6,0),0)),0),0)</f>
        <v>0</v>
      </c>
      <c r="I86" s="391">
        <f t="shared" si="7"/>
        <v>0</v>
      </c>
      <c r="J86" s="392">
        <f t="shared" si="8"/>
        <v>0</v>
      </c>
      <c r="K86" s="393">
        <f aca="true" t="shared" si="19" ref="K86:K121">IF($K$20=0,0,IF($C86&lt;$K$9+1,K85+G86-(IF($H$61="No",$H$62,0)*G86+IF($H$65="No",$H$66,0)*G86),K85))</f>
        <v>0</v>
      </c>
      <c r="L86" s="392">
        <f aca="true" t="shared" si="20" ref="L86:L121">IF($K$20=0,0,IF($C86&lt;$K$9+1,L85+H86-(IF($H$61="No",$H$62,0)*H86+IF($H$65="No",$H$66,0)*H86),L85))</f>
        <v>0</v>
      </c>
      <c r="M86" s="411" t="e">
        <f aca="true" t="shared" si="21" ref="M86:M121">IF(C86&lt;$K$9+1,((F86-(I86+J86))+M85),((F86-(I86+J86))+M85))</f>
        <v>#N/A</v>
      </c>
      <c r="N86" s="390">
        <f aca="true" t="shared" si="22" ref="N86:N121">$H$19</f>
        <v>0</v>
      </c>
      <c r="O86" s="391"/>
      <c r="P86" s="139" t="e">
        <f t="shared" si="9"/>
        <v>#N/A</v>
      </c>
      <c r="Q86" s="139"/>
      <c r="R86" s="81"/>
      <c r="S86" s="61" t="e">
        <f>(S85-(Q86+R86))+P86</f>
        <v>#N/A</v>
      </c>
      <c r="T86" s="141"/>
      <c r="U86" s="61"/>
      <c r="V86" s="61" t="e">
        <f t="shared" si="10"/>
        <v>#N/A</v>
      </c>
      <c r="W86" s="363" t="e">
        <f>IF($C86&lt;=$K$9,($H$20)*((1-$F$36)^(1/12))^$B86-$K86+SUM($T$85:$V86),(($H$20)*((1-$F$36)^(1/12))^(INDEX($B$85:C86,MATCH($K$9,$C$85:C86,0),1))-$K86)*((1-$F$36)^(1/12))^($C86-$K$9)+SUM($T$85:$V86))</f>
        <v>#N/A</v>
      </c>
      <c r="X86" s="61"/>
      <c r="Y86" s="61"/>
      <c r="Z86" s="61" t="e">
        <f t="shared" si="11"/>
        <v>#N/A</v>
      </c>
      <c r="AA86" s="322" t="e">
        <f>IF($C86&lt;=$K$9,($H$21)*((1-$F$36)^(1/12))^$B86-$L86+SUM($X$85:$Z86),(($H$21)*((1-$F$36)^(1/12))^(INDEX($B$85:C86,MATCH($K$9,$C$85:C86,0),1))-$L86)*((1-$F$36)^(1/12))^($C86-$K$9)+SUM($X$85:$Z86))</f>
        <v>#N/A</v>
      </c>
      <c r="AB86" s="141"/>
      <c r="AC86" s="322" t="e">
        <f t="shared" si="12"/>
        <v>#N/A</v>
      </c>
      <c r="AD86" s="141" t="e">
        <f aca="true" t="shared" si="23" ref="AD86:AD96">IF(YEAR($D86)&lt;&gt;$E86,0,(($F$39)/12))</f>
        <v>#N/A</v>
      </c>
      <c r="AE86" s="136" t="e">
        <f aca="true" t="shared" si="24" ref="AE86:AE121">AC86+AF86</f>
        <v>#N/A</v>
      </c>
      <c r="AF86" s="326" t="e">
        <f>IF($C86&lt;$K$9,SUM($H$20:$H$30)*((1-$F$36)^(1/12))^$B86-$M86+($F$39/12*COUNTIF($C$85:C86,0)+$C86*(1-$L$47)*$F$39/12),(SUM($H$20:$H$30)*((1-$F$36)^(1/12))^(INDEX($B$85:C86,MATCH($K$9,$C$85:C86,0),1))-$M86)*((1-$F$36)^(1/12))^($C85-$K$9)+($F$39/12*COUNTIF($C$85:C86,0)+$C86*(1-$L$47)*$F$39/12))</f>
        <v>#N/A</v>
      </c>
      <c r="AG86" s="130">
        <f t="shared" si="13"/>
        <v>0</v>
      </c>
      <c r="AH86" s="130">
        <f>AH85+AG86</f>
        <v>0</v>
      </c>
      <c r="AI86" s="141" t="e">
        <f t="shared" si="14"/>
        <v>#N/A</v>
      </c>
      <c r="AJ86" s="61" t="e">
        <f t="shared" si="15"/>
        <v>#N/A</v>
      </c>
      <c r="AK86" s="61" t="e">
        <f t="shared" si="16"/>
        <v>#N/A</v>
      </c>
      <c r="AL86" s="135" t="e">
        <f t="shared" si="17"/>
        <v>#N/A</v>
      </c>
    </row>
    <row r="87" spans="2:38" s="8" customFormat="1" ht="17.25">
      <c r="B87" s="8">
        <v>3</v>
      </c>
      <c r="C87" s="249" t="e">
        <f>IF(D87+1&gt;$F$130,C86+1,0)</f>
        <v>#N/A</v>
      </c>
      <c r="D87" s="476" t="e">
        <f aca="true" t="shared" si="25" ref="D87:D121">EDATE(D86,1)</f>
        <v>#N/A</v>
      </c>
      <c r="E87" s="21" t="e">
        <f t="shared" si="18"/>
        <v>#N/A</v>
      </c>
      <c r="F87" s="392">
        <f>_xlfn.IFERROR(IF($K$9&gt;=C87,IF($C87=1,(((($L$32*((1-$F$36)^(1/12))^($B86+$K$9)))*(C87-C86))/$K$9),IF($C87&gt;0,VLOOKUP(1,$C$85:$F87,4,0),0)),0),0)</f>
        <v>0</v>
      </c>
      <c r="G87" s="390">
        <f>_xlfn.IFERROR(IF($K$9&gt;=$C87,IF($C87=1,(((($L$20*((1-$F$36)^(1/12))^($B86+$K$9)))*($C87-$C86))/$K$9),IF($C87&gt;0,VLOOKUP(1,$C$85:G86,5,0),0)),0),0)</f>
        <v>0</v>
      </c>
      <c r="H87" s="390">
        <f>_xlfn.IFERROR(IF($K$9&gt;=$C87,IF($C87=1,(((($L$21*((1-$F$36)^(1/12))^($B86+$K$9)))*($C87-$C86))/$K$9),IF($C87&gt;0,VLOOKUP(1,$C$85:H86,6,0),0)),0),0)</f>
        <v>0</v>
      </c>
      <c r="I87" s="391">
        <f t="shared" si="7"/>
        <v>0</v>
      </c>
      <c r="J87" s="392">
        <f t="shared" si="8"/>
        <v>0</v>
      </c>
      <c r="K87" s="393">
        <f t="shared" si="19"/>
        <v>0</v>
      </c>
      <c r="L87" s="392">
        <f t="shared" si="20"/>
        <v>0</v>
      </c>
      <c r="M87" s="411" t="e">
        <f t="shared" si="21"/>
        <v>#N/A</v>
      </c>
      <c r="N87" s="390">
        <f t="shared" si="22"/>
        <v>0</v>
      </c>
      <c r="O87" s="391"/>
      <c r="P87" s="139" t="e">
        <f t="shared" si="9"/>
        <v>#N/A</v>
      </c>
      <c r="Q87" s="139"/>
      <c r="R87" s="81"/>
      <c r="S87" s="61" t="e">
        <f aca="true" t="shared" si="26" ref="S87:S121">(S86-(Q87+R87))+P87</f>
        <v>#N/A</v>
      </c>
      <c r="T87" s="141"/>
      <c r="U87" s="61"/>
      <c r="V87" s="61" t="e">
        <f t="shared" si="10"/>
        <v>#N/A</v>
      </c>
      <c r="W87" s="363" t="e">
        <f>IF($C87&lt;=$K$9,($H$20)*((1-$F$36)^(1/12))^$B87-$K87+SUM($T$85:$V87),(($H$20)*((1-$F$36)^(1/12))^(INDEX($B$85:C87,MATCH($K$9,$C$85:C87,0),1))-$K87)*((1-$F$36)^(1/12))^($C87-$K$9)+SUM($T$85:$V87))</f>
        <v>#N/A</v>
      </c>
      <c r="X87" s="61"/>
      <c r="Y87" s="61"/>
      <c r="Z87" s="61" t="e">
        <f t="shared" si="11"/>
        <v>#N/A</v>
      </c>
      <c r="AA87" s="322" t="e">
        <f>IF($C87&lt;=$K$9,($H$21)*((1-$F$36)^(1/12))^$B87-$L87+SUM($X$85:$Z87),(($H$21)*((1-$F$36)^(1/12))^(INDEX($B$85:C87,MATCH($K$9,$C$85:C87,0),1))-$L87)*((1-$F$36)^(1/12))^($C87-$K$9)+SUM($X$85:$Z87))</f>
        <v>#N/A</v>
      </c>
      <c r="AB87" s="141"/>
      <c r="AC87" s="322" t="e">
        <f t="shared" si="12"/>
        <v>#N/A</v>
      </c>
      <c r="AD87" s="141" t="e">
        <f t="shared" si="23"/>
        <v>#N/A</v>
      </c>
      <c r="AE87" s="136" t="e">
        <f t="shared" si="24"/>
        <v>#N/A</v>
      </c>
      <c r="AF87" s="326" t="e">
        <f>IF($C87&lt;$K$9,SUM($H$20:$H$30)*((1-$F$36)^(1/12))^$B87-$M87+($F$39/12*COUNTIF($C$85:C87,0)+$C87*(1-$L$47)*$F$39/12),(SUM($H$20:$H$30)*((1-$F$36)^(1/12))^(INDEX($B$85:C87,MATCH($K$9,$C$85:C87,0),1))-$M87)*((1-$F$36)^(1/12))^($C86-$K$9)+($F$39/12*COUNTIF($C$85:C87,0)+$C87*(1-$L$47)*$F$39/12))</f>
        <v>#N/A</v>
      </c>
      <c r="AG87" s="130">
        <f t="shared" si="13"/>
        <v>0</v>
      </c>
      <c r="AH87" s="130">
        <f aca="true" t="shared" si="27" ref="AH87:AH121">AH86+AG87</f>
        <v>0</v>
      </c>
      <c r="AI87" s="141" t="e">
        <f t="shared" si="14"/>
        <v>#N/A</v>
      </c>
      <c r="AJ87" s="61" t="e">
        <f t="shared" si="15"/>
        <v>#N/A</v>
      </c>
      <c r="AK87" s="61" t="e">
        <f t="shared" si="16"/>
        <v>#N/A</v>
      </c>
      <c r="AL87" s="135" t="e">
        <f t="shared" si="17"/>
        <v>#N/A</v>
      </c>
    </row>
    <row r="88" spans="2:38" s="8" customFormat="1" ht="17.25">
      <c r="B88" s="8">
        <v>4</v>
      </c>
      <c r="C88" s="249" t="e">
        <f aca="true" t="shared" si="28" ref="C88:C121">IF(D88+1&gt;$F$130,C87+1,0)</f>
        <v>#N/A</v>
      </c>
      <c r="D88" s="476" t="e">
        <f t="shared" si="25"/>
        <v>#N/A</v>
      </c>
      <c r="E88" s="21" t="e">
        <f t="shared" si="18"/>
        <v>#N/A</v>
      </c>
      <c r="F88" s="392">
        <f>_xlfn.IFERROR(IF($K$9&gt;=C88,IF($C88=1,(((($L$32*((1-$F$36)^(1/12))^($B87+$K$9)))*(C88-C87))/$K$9),IF($C88&gt;0,VLOOKUP(1,$C$85:$F88,4,0),0)),0),0)</f>
        <v>0</v>
      </c>
      <c r="G88" s="390">
        <f>_xlfn.IFERROR(IF($K$9&gt;=$C88,IF($C88=1,(((($L$20*((1-$F$36)^(1/12))^($B87+$K$9)))*($C88-$C87))/$K$9),IF($C88&gt;0,VLOOKUP(1,$C$85:G87,5,0),0)),0),0)</f>
        <v>0</v>
      </c>
      <c r="H88" s="390">
        <f>_xlfn.IFERROR(IF($K$9&gt;=$C88,IF($C88=1,(((($L$21*((1-$F$36)^(1/12))^($B87+$K$9)))*($C88-$C87))/$K$9),IF($C88&gt;0,VLOOKUP(1,$C$85:H87,6,0),0)),0),0)</f>
        <v>0</v>
      </c>
      <c r="I88" s="391">
        <f t="shared" si="7"/>
        <v>0</v>
      </c>
      <c r="J88" s="392">
        <f t="shared" si="8"/>
        <v>0</v>
      </c>
      <c r="K88" s="393">
        <f t="shared" si="19"/>
        <v>0</v>
      </c>
      <c r="L88" s="392">
        <f t="shared" si="20"/>
        <v>0</v>
      </c>
      <c r="M88" s="411" t="e">
        <f t="shared" si="21"/>
        <v>#N/A</v>
      </c>
      <c r="N88" s="390">
        <f t="shared" si="22"/>
        <v>0</v>
      </c>
      <c r="O88" s="391"/>
      <c r="P88" s="139" t="e">
        <f t="shared" si="9"/>
        <v>#N/A</v>
      </c>
      <c r="Q88" s="139"/>
      <c r="R88" s="81"/>
      <c r="S88" s="61" t="e">
        <f t="shared" si="26"/>
        <v>#N/A</v>
      </c>
      <c r="T88" s="141"/>
      <c r="U88" s="61"/>
      <c r="V88" s="61" t="e">
        <f t="shared" si="10"/>
        <v>#N/A</v>
      </c>
      <c r="W88" s="363" t="e">
        <f>IF($C88&lt;=$K$9,($H$20)*((1-$F$36)^(1/12))^$B88-$K88+SUM($T$85:$V88),(($H$20)*((1-$F$36)^(1/12))^(INDEX($B$85:C88,MATCH($K$9,$C$85:C88,0),1))-$K88)*((1-$F$36)^(1/12))^($C88-$K$9)+SUM($T$85:$V88))</f>
        <v>#N/A</v>
      </c>
      <c r="X88" s="61"/>
      <c r="Y88" s="61"/>
      <c r="Z88" s="61" t="e">
        <f t="shared" si="11"/>
        <v>#N/A</v>
      </c>
      <c r="AA88" s="322" t="e">
        <f>IF($C88&lt;=$K$9,($H$21)*((1-$F$36)^(1/12))^$B88-$L88+SUM($X$85:$Z88),(($H$21)*((1-$F$36)^(1/12))^(INDEX($B$85:C88,MATCH($K$9,$C$85:C88,0),1))-$L88)*((1-$F$36)^(1/12))^($C88-$K$9)+SUM($X$85:$Z88))</f>
        <v>#N/A</v>
      </c>
      <c r="AB88" s="141"/>
      <c r="AC88" s="322" t="e">
        <f t="shared" si="12"/>
        <v>#N/A</v>
      </c>
      <c r="AD88" s="141" t="e">
        <f t="shared" si="23"/>
        <v>#N/A</v>
      </c>
      <c r="AE88" s="136" t="e">
        <f t="shared" si="24"/>
        <v>#N/A</v>
      </c>
      <c r="AF88" s="326" t="e">
        <f>IF($C88&lt;$K$9,SUM($H$20:$H$30)*((1-$F$36)^(1/12))^$B88-$M88+($F$39/12*COUNTIF($C$85:C88,0)+$C88*(1-$L$47)*$F$39/12),(SUM($H$20:$H$30)*((1-$F$36)^(1/12))^(INDEX($B$85:C88,MATCH($K$9,$C$85:C88,0),1))-$M88)*((1-$F$36)^(1/12))^($C87-$K$9)+($F$39/12*COUNTIF($C$85:C88,0)+$C88*(1-$L$47)*$F$39/12))</f>
        <v>#N/A</v>
      </c>
      <c r="AG88" s="130">
        <f t="shared" si="13"/>
        <v>0</v>
      </c>
      <c r="AH88" s="130">
        <f t="shared" si="27"/>
        <v>0</v>
      </c>
      <c r="AI88" s="141" t="e">
        <f t="shared" si="14"/>
        <v>#N/A</v>
      </c>
      <c r="AJ88" s="61" t="e">
        <f t="shared" si="15"/>
        <v>#N/A</v>
      </c>
      <c r="AK88" s="61" t="e">
        <f t="shared" si="16"/>
        <v>#N/A</v>
      </c>
      <c r="AL88" s="135" t="e">
        <f t="shared" si="17"/>
        <v>#N/A</v>
      </c>
    </row>
    <row r="89" spans="2:38" s="8" customFormat="1" ht="17.25">
      <c r="B89" s="8">
        <v>5</v>
      </c>
      <c r="C89" s="249" t="e">
        <f t="shared" si="28"/>
        <v>#N/A</v>
      </c>
      <c r="D89" s="476" t="e">
        <f t="shared" si="25"/>
        <v>#N/A</v>
      </c>
      <c r="E89" s="21" t="e">
        <f t="shared" si="18"/>
        <v>#N/A</v>
      </c>
      <c r="F89" s="392">
        <f>_xlfn.IFERROR(IF($K$9&gt;=C89,IF($C89=1,(((($L$32*((1-$F$36)^(1/12))^($B88+$K$9)))*(C89-C88))/$K$9),IF($C89&gt;0,VLOOKUP(1,$C$85:$F89,4,0),0)),0),0)</f>
        <v>0</v>
      </c>
      <c r="G89" s="390">
        <f>_xlfn.IFERROR(IF($K$9&gt;=$C89,IF($C89=1,(((($L$20*((1-$F$36)^(1/12))^($B88+$K$9)))*($C89-$C88))/$K$9),IF($C89&gt;0,VLOOKUP(1,$C$85:G88,5,0),0)),0),0)</f>
        <v>0</v>
      </c>
      <c r="H89" s="390">
        <f>_xlfn.IFERROR(IF($K$9&gt;=$C89,IF($C89=1,(((($L$21*((1-$F$36)^(1/12))^($B88+$K$9)))*($C89-$C88))/$K$9),IF($C89&gt;0,VLOOKUP(1,$C$85:H88,6,0),0)),0),0)</f>
        <v>0</v>
      </c>
      <c r="I89" s="391">
        <f t="shared" si="7"/>
        <v>0</v>
      </c>
      <c r="J89" s="392">
        <f t="shared" si="8"/>
        <v>0</v>
      </c>
      <c r="K89" s="393">
        <f t="shared" si="19"/>
        <v>0</v>
      </c>
      <c r="L89" s="392">
        <f t="shared" si="20"/>
        <v>0</v>
      </c>
      <c r="M89" s="411" t="e">
        <f t="shared" si="21"/>
        <v>#N/A</v>
      </c>
      <c r="N89" s="390">
        <f t="shared" si="22"/>
        <v>0</v>
      </c>
      <c r="O89" s="391"/>
      <c r="P89" s="139" t="e">
        <f t="shared" si="9"/>
        <v>#N/A</v>
      </c>
      <c r="Q89" s="139"/>
      <c r="R89" s="81"/>
      <c r="S89" s="61" t="e">
        <f t="shared" si="26"/>
        <v>#N/A</v>
      </c>
      <c r="T89" s="141"/>
      <c r="U89" s="61"/>
      <c r="V89" s="61" t="e">
        <f t="shared" si="10"/>
        <v>#N/A</v>
      </c>
      <c r="W89" s="363" t="e">
        <f>IF($C89&lt;=$K$9,($H$20)*((1-$F$36)^(1/12))^$B89-$K89+SUM($T$85:$V89),(($H$20)*((1-$F$36)^(1/12))^(INDEX($B$85:C89,MATCH($K$9,$C$85:C89,0),1))-$K89)*((1-$F$36)^(1/12))^($C89-$K$9)+SUM($T$85:$V89))</f>
        <v>#N/A</v>
      </c>
      <c r="X89" s="61"/>
      <c r="Y89" s="61"/>
      <c r="Z89" s="61" t="e">
        <f t="shared" si="11"/>
        <v>#N/A</v>
      </c>
      <c r="AA89" s="322" t="e">
        <f>IF($C89&lt;=$K$9,($H$21)*((1-$F$36)^(1/12))^$B89-$L89+SUM($X$85:$Z89),(($H$21)*((1-$F$36)^(1/12))^(INDEX($B$85:C89,MATCH($K$9,$C$85:C89,0),1))-$L89)*((1-$F$36)^(1/12))^($C89-$K$9)+SUM($X$85:$Z89))</f>
        <v>#N/A</v>
      </c>
      <c r="AB89" s="141"/>
      <c r="AC89" s="322" t="e">
        <f t="shared" si="12"/>
        <v>#N/A</v>
      </c>
      <c r="AD89" s="141" t="e">
        <f t="shared" si="23"/>
        <v>#N/A</v>
      </c>
      <c r="AE89" s="136" t="e">
        <f t="shared" si="24"/>
        <v>#N/A</v>
      </c>
      <c r="AF89" s="326" t="e">
        <f>IF($C89&lt;$K$9,SUM($H$20:$H$30)*((1-$F$36)^(1/12))^$B89-$M89+($F$39/12*COUNTIF($C$85:C89,0)+$C89*(1-$L$47)*$F$39/12),(SUM($H$20:$H$30)*((1-$F$36)^(1/12))^(INDEX($B$85:C89,MATCH($K$9,$C$85:C89,0),1))-$M89)*((1-$F$36)^(1/12))^($C88-$K$9)+($F$39/12*COUNTIF($C$85:C89,0)+$C89*(1-$L$47)*$F$39/12))</f>
        <v>#N/A</v>
      </c>
      <c r="AG89" s="130">
        <f t="shared" si="13"/>
        <v>0</v>
      </c>
      <c r="AH89" s="130">
        <f t="shared" si="27"/>
        <v>0</v>
      </c>
      <c r="AI89" s="141" t="e">
        <f t="shared" si="14"/>
        <v>#N/A</v>
      </c>
      <c r="AJ89" s="61" t="e">
        <f t="shared" si="15"/>
        <v>#N/A</v>
      </c>
      <c r="AK89" s="61" t="e">
        <f t="shared" si="16"/>
        <v>#N/A</v>
      </c>
      <c r="AL89" s="135" t="e">
        <f t="shared" si="17"/>
        <v>#N/A</v>
      </c>
    </row>
    <row r="90" spans="2:38" s="8" customFormat="1" ht="17.25">
      <c r="B90" s="8">
        <v>6</v>
      </c>
      <c r="C90" s="249" t="e">
        <f t="shared" si="28"/>
        <v>#N/A</v>
      </c>
      <c r="D90" s="476" t="e">
        <f t="shared" si="25"/>
        <v>#N/A</v>
      </c>
      <c r="E90" s="21" t="e">
        <f t="shared" si="18"/>
        <v>#N/A</v>
      </c>
      <c r="F90" s="392">
        <f>_xlfn.IFERROR(IF($K$9&gt;=C90,IF($C90=1,(((($L$32*((1-$F$36)^(1/12))^($B89+$K$9)))*(C90-C89))/$K$9),IF($C90&gt;0,VLOOKUP(1,$C$85:$F90,4,0),0)),0),0)</f>
        <v>0</v>
      </c>
      <c r="G90" s="390">
        <f>_xlfn.IFERROR(IF($K$9&gt;=$C90,IF($C90=1,(((($L$20*((1-$F$36)^(1/12))^($B89+$K$9)))*($C90-$C89))/$K$9),IF($C90&gt;0,VLOOKUP(1,$C$85:G89,5,0),0)),0),0)</f>
        <v>0</v>
      </c>
      <c r="H90" s="390">
        <f>_xlfn.IFERROR(IF($K$9&gt;=$C90,IF($C90=1,(((($L$21*((1-$F$36)^(1/12))^($B89+$K$9)))*($C90-$C89))/$K$9),IF($C90&gt;0,VLOOKUP(1,$C$85:H89,6,0),0)),0),0)</f>
        <v>0</v>
      </c>
      <c r="I90" s="391">
        <f t="shared" si="7"/>
        <v>0</v>
      </c>
      <c r="J90" s="392">
        <f t="shared" si="8"/>
        <v>0</v>
      </c>
      <c r="K90" s="393">
        <f t="shared" si="19"/>
        <v>0</v>
      </c>
      <c r="L90" s="392">
        <f t="shared" si="20"/>
        <v>0</v>
      </c>
      <c r="M90" s="411" t="e">
        <f t="shared" si="21"/>
        <v>#N/A</v>
      </c>
      <c r="N90" s="390">
        <f t="shared" si="22"/>
        <v>0</v>
      </c>
      <c r="O90" s="391"/>
      <c r="P90" s="139" t="e">
        <f t="shared" si="9"/>
        <v>#N/A</v>
      </c>
      <c r="Q90" s="139"/>
      <c r="R90" s="81"/>
      <c r="S90" s="61" t="e">
        <f t="shared" si="26"/>
        <v>#N/A</v>
      </c>
      <c r="T90" s="141"/>
      <c r="U90" s="61"/>
      <c r="V90" s="61" t="e">
        <f t="shared" si="10"/>
        <v>#N/A</v>
      </c>
      <c r="W90" s="363" t="e">
        <f>IF($C90&lt;=$K$9,($H$20)*((1-$F$36)^(1/12))^$B90-$K90+SUM($T$85:$V90),(($H$20)*((1-$F$36)^(1/12))^(INDEX($B$85:C90,MATCH($K$9,$C$85:C90,0),1))-$K90)*((1-$F$36)^(1/12))^($C90-$K$9)+SUM($T$85:$V90))</f>
        <v>#N/A</v>
      </c>
      <c r="X90" s="61"/>
      <c r="Y90" s="61"/>
      <c r="Z90" s="61" t="e">
        <f t="shared" si="11"/>
        <v>#N/A</v>
      </c>
      <c r="AA90" s="322" t="e">
        <f>IF($C90&lt;=$K$9,($H$21)*((1-$F$36)^(1/12))^$B90-$L90+SUM($X$85:$Z90),(($H$21)*((1-$F$36)^(1/12))^(INDEX($B$85:C90,MATCH($K$9,$C$85:C90,0),1))-$L90)*((1-$F$36)^(1/12))^($C90-$K$9)+SUM($X$85:$Z90))</f>
        <v>#N/A</v>
      </c>
      <c r="AB90" s="141"/>
      <c r="AC90" s="322" t="e">
        <f t="shared" si="12"/>
        <v>#N/A</v>
      </c>
      <c r="AD90" s="141" t="e">
        <f t="shared" si="23"/>
        <v>#N/A</v>
      </c>
      <c r="AE90" s="136" t="e">
        <f t="shared" si="24"/>
        <v>#N/A</v>
      </c>
      <c r="AF90" s="326" t="e">
        <f>IF($C90&lt;$K$9,SUM($H$20:$H$30)*((1-$F$36)^(1/12))^$B90-$M90+($F$39/12*COUNTIF($C$85:C90,0)+$C90*(1-$L$47)*$F$39/12),(SUM($H$20:$H$30)*((1-$F$36)^(1/12))^(INDEX($B$85:C90,MATCH($K$9,$C$85:C90,0),1))-$M90)*((1-$F$36)^(1/12))^($C89-$K$9)+($F$39/12*COUNTIF($C$85:C90,0)+$C90*(1-$L$47)*$F$39/12))</f>
        <v>#N/A</v>
      </c>
      <c r="AG90" s="415">
        <f t="shared" si="13"/>
        <v>0</v>
      </c>
      <c r="AH90" s="130">
        <f t="shared" si="27"/>
        <v>0</v>
      </c>
      <c r="AI90" s="141" t="e">
        <f t="shared" si="14"/>
        <v>#N/A</v>
      </c>
      <c r="AJ90" s="61" t="e">
        <f t="shared" si="15"/>
        <v>#N/A</v>
      </c>
      <c r="AK90" s="61" t="e">
        <f t="shared" si="16"/>
        <v>#N/A</v>
      </c>
      <c r="AL90" s="135" t="e">
        <f t="shared" si="17"/>
        <v>#N/A</v>
      </c>
    </row>
    <row r="91" spans="2:38" s="8" customFormat="1" ht="17.25">
      <c r="B91" s="8">
        <v>7</v>
      </c>
      <c r="C91" s="249" t="e">
        <f t="shared" si="28"/>
        <v>#N/A</v>
      </c>
      <c r="D91" s="476" t="e">
        <f t="shared" si="25"/>
        <v>#N/A</v>
      </c>
      <c r="E91" s="21" t="e">
        <f t="shared" si="18"/>
        <v>#N/A</v>
      </c>
      <c r="F91" s="392">
        <f>_xlfn.IFERROR(IF($K$9&gt;=C91,IF($C91=1,(((($L$32*((1-$F$36)^(1/12))^($B90+$K$9)))*(C91-C90))/$K$9),IF($C91&gt;0,VLOOKUP(1,$C$85:$F91,4,0),0)),0),0)</f>
        <v>0</v>
      </c>
      <c r="G91" s="390">
        <f>_xlfn.IFERROR(IF($K$9&gt;=$C91,IF($C91=1,(((($L$20*((1-$F$36)^(1/12))^($B90+$K$9)))*($C91-$C90))/$K$9),IF($C91&gt;0,VLOOKUP(1,$C$85:G90,5,0),0)),0),0)</f>
        <v>0</v>
      </c>
      <c r="H91" s="390">
        <f>_xlfn.IFERROR(IF($K$9&gt;=$C91,IF($C91=1,(((($L$21*((1-$F$36)^(1/12))^($B90+$K$9)))*($C91-$C90))/$K$9),IF($C91&gt;0,VLOOKUP(1,$C$85:H90,6,0),0)),0),0)</f>
        <v>0</v>
      </c>
      <c r="I91" s="391">
        <f t="shared" si="7"/>
        <v>0</v>
      </c>
      <c r="J91" s="392">
        <f t="shared" si="8"/>
        <v>0</v>
      </c>
      <c r="K91" s="393">
        <f t="shared" si="19"/>
        <v>0</v>
      </c>
      <c r="L91" s="392">
        <f t="shared" si="20"/>
        <v>0</v>
      </c>
      <c r="M91" s="411" t="e">
        <f t="shared" si="21"/>
        <v>#N/A</v>
      </c>
      <c r="N91" s="390">
        <f t="shared" si="22"/>
        <v>0</v>
      </c>
      <c r="O91" s="391"/>
      <c r="P91" s="139" t="e">
        <f t="shared" si="9"/>
        <v>#N/A</v>
      </c>
      <c r="Q91" s="139"/>
      <c r="R91" s="81"/>
      <c r="S91" s="61" t="e">
        <f t="shared" si="26"/>
        <v>#N/A</v>
      </c>
      <c r="T91" s="141"/>
      <c r="U91" s="61"/>
      <c r="V91" s="61" t="e">
        <f t="shared" si="10"/>
        <v>#N/A</v>
      </c>
      <c r="W91" s="363" t="e">
        <f>IF($C91&lt;=$K$9,($H$20)*((1-$F$36)^(1/12))^$B91-$K91+SUM($T$85:$V91),(($H$20)*((1-$F$36)^(1/12))^(INDEX($B$85:C91,MATCH($K$9,$C$85:C91,0),1))-$K91)*((1-$F$36)^(1/12))^($C91-$K$9)+SUM($T$85:$V91))</f>
        <v>#N/A</v>
      </c>
      <c r="X91" s="61"/>
      <c r="Y91" s="61"/>
      <c r="Z91" s="61" t="e">
        <f t="shared" si="11"/>
        <v>#N/A</v>
      </c>
      <c r="AA91" s="322" t="e">
        <f>IF($C91&lt;=$K$9,($H$21)*((1-$F$36)^(1/12))^$B91-$L91+SUM($X$85:$Z91),(($H$21)*((1-$F$36)^(1/12))^(INDEX($B$85:C91,MATCH($K$9,$C$85:C91,0),1))-$L91)*((1-$F$36)^(1/12))^($C91-$K$9)+SUM($X$85:$Z91))</f>
        <v>#N/A</v>
      </c>
      <c r="AB91" s="141"/>
      <c r="AC91" s="322" t="e">
        <f t="shared" si="12"/>
        <v>#N/A</v>
      </c>
      <c r="AD91" s="141" t="e">
        <f t="shared" si="23"/>
        <v>#N/A</v>
      </c>
      <c r="AE91" s="136" t="e">
        <f t="shared" si="24"/>
        <v>#N/A</v>
      </c>
      <c r="AF91" s="326" t="e">
        <f>IF($C91&lt;$K$9,SUM($H$20:$H$30)*((1-$F$36)^(1/12))^$B91-$M91+($F$39/12*COUNTIF($C$85:C91,0)+$C91*(1-$L$47)*$F$39/12),(SUM($H$20:$H$30)*((1-$F$36)^(1/12))^(INDEX($B$85:C91,MATCH($K$9,$C$85:C91,0),1))-$M91)*((1-$F$36)^(1/12))^($C90-$K$9)+($F$39/12*COUNTIF($C$85:C91,0)+$C91*(1-$L$47)*$F$39/12))</f>
        <v>#N/A</v>
      </c>
      <c r="AG91" s="415">
        <f t="shared" si="13"/>
        <v>0</v>
      </c>
      <c r="AH91" s="130">
        <f t="shared" si="27"/>
        <v>0</v>
      </c>
      <c r="AI91" s="141" t="e">
        <f t="shared" si="14"/>
        <v>#N/A</v>
      </c>
      <c r="AJ91" s="61" t="e">
        <f t="shared" si="15"/>
        <v>#N/A</v>
      </c>
      <c r="AK91" s="61" t="e">
        <f t="shared" si="16"/>
        <v>#N/A</v>
      </c>
      <c r="AL91" s="135" t="e">
        <f t="shared" si="17"/>
        <v>#N/A</v>
      </c>
    </row>
    <row r="92" spans="2:38" s="8" customFormat="1" ht="17.25">
      <c r="B92" s="8">
        <v>8</v>
      </c>
      <c r="C92" s="249" t="e">
        <f t="shared" si="28"/>
        <v>#N/A</v>
      </c>
      <c r="D92" s="476" t="e">
        <f t="shared" si="25"/>
        <v>#N/A</v>
      </c>
      <c r="E92" s="21" t="e">
        <f t="shared" si="18"/>
        <v>#N/A</v>
      </c>
      <c r="F92" s="392">
        <f>_xlfn.IFERROR(IF($K$9&gt;=C92,IF($C92=1,(((($L$32*((1-$F$36)^(1/12))^($B91+$K$9)))*(C92-C91))/$K$9),IF($C92&gt;0,VLOOKUP(1,$C$85:$F92,4,0),0)),0),0)</f>
        <v>0</v>
      </c>
      <c r="G92" s="390">
        <f>_xlfn.IFERROR(IF($K$9&gt;=$C92,IF($C92=1,(((($L$20*((1-$F$36)^(1/12))^($B91+$K$9)))*($C92-$C91))/$K$9),IF($C92&gt;0,VLOOKUP(1,$C$85:G91,5,0),0)),0),0)</f>
        <v>0</v>
      </c>
      <c r="H92" s="390">
        <f>_xlfn.IFERROR(IF($K$9&gt;=$C92,IF($C92=1,(((($L$21*((1-$F$36)^(1/12))^($B91+$K$9)))*($C92-$C91))/$K$9),IF($C92&gt;0,VLOOKUP(1,$C$85:H91,6,0),0)),0),0)</f>
        <v>0</v>
      </c>
      <c r="I92" s="391">
        <f t="shared" si="7"/>
        <v>0</v>
      </c>
      <c r="J92" s="392">
        <f t="shared" si="8"/>
        <v>0</v>
      </c>
      <c r="K92" s="393">
        <f t="shared" si="19"/>
        <v>0</v>
      </c>
      <c r="L92" s="392">
        <f t="shared" si="20"/>
        <v>0</v>
      </c>
      <c r="M92" s="411" t="e">
        <f t="shared" si="21"/>
        <v>#N/A</v>
      </c>
      <c r="N92" s="390">
        <f t="shared" si="22"/>
        <v>0</v>
      </c>
      <c r="O92" s="391"/>
      <c r="P92" s="139" t="e">
        <f t="shared" si="9"/>
        <v>#N/A</v>
      </c>
      <c r="Q92" s="139"/>
      <c r="R92" s="81"/>
      <c r="S92" s="61" t="e">
        <f t="shared" si="26"/>
        <v>#N/A</v>
      </c>
      <c r="T92" s="141"/>
      <c r="U92" s="61"/>
      <c r="V92" s="61" t="e">
        <f t="shared" si="10"/>
        <v>#N/A</v>
      </c>
      <c r="W92" s="363" t="e">
        <f>IF($C92&lt;=$K$9,($H$20)*((1-$F$36)^(1/12))^$B92-$K92+SUM($T$85:$V92),(($H$20)*((1-$F$36)^(1/12))^(INDEX($B$85:C92,MATCH($K$9,$C$85:C92,0),1))-$K92)*((1-$F$36)^(1/12))^($C92-$K$9)+SUM($T$85:$V92))</f>
        <v>#N/A</v>
      </c>
      <c r="X92" s="61"/>
      <c r="Y92" s="61"/>
      <c r="Z92" s="61" t="e">
        <f t="shared" si="11"/>
        <v>#N/A</v>
      </c>
      <c r="AA92" s="322" t="e">
        <f>IF($C92&lt;=$K$9,($H$21)*((1-$F$36)^(1/12))^$B92-$L92+SUM($X$85:$Z92),(($H$21)*((1-$F$36)^(1/12))^(INDEX($B$85:C92,MATCH($K$9,$C$85:C92,0),1))-$L92)*((1-$F$36)^(1/12))^($C92-$K$9)+SUM($X$85:$Z92))</f>
        <v>#N/A</v>
      </c>
      <c r="AB92" s="141"/>
      <c r="AC92" s="322" t="e">
        <f t="shared" si="12"/>
        <v>#N/A</v>
      </c>
      <c r="AD92" s="141" t="e">
        <f t="shared" si="23"/>
        <v>#N/A</v>
      </c>
      <c r="AE92" s="136" t="e">
        <f t="shared" si="24"/>
        <v>#N/A</v>
      </c>
      <c r="AF92" s="326" t="e">
        <f>IF($C92&lt;$K$9,SUM($H$20:$H$30)*((1-$F$36)^(1/12))^$B92-$M92+($F$39/12*COUNTIF($C$85:C92,0)+$C92*(1-$L$47)*$F$39/12),(SUM($H$20:$H$30)*((1-$F$36)^(1/12))^(INDEX($B$85:C92,MATCH($K$9,$C$85:C92,0),1))-$M92)*((1-$F$36)^(1/12))^($C91-$K$9)+($F$39/12*COUNTIF($C$85:C92,0)+$C92*(1-$L$47)*$F$39/12))</f>
        <v>#N/A</v>
      </c>
      <c r="AG92" s="415">
        <f t="shared" si="13"/>
        <v>0</v>
      </c>
      <c r="AH92" s="130">
        <f t="shared" si="27"/>
        <v>0</v>
      </c>
      <c r="AI92" s="141" t="e">
        <f t="shared" si="14"/>
        <v>#N/A</v>
      </c>
      <c r="AJ92" s="61" t="e">
        <f t="shared" si="15"/>
        <v>#N/A</v>
      </c>
      <c r="AK92" s="61" t="e">
        <f t="shared" si="16"/>
        <v>#N/A</v>
      </c>
      <c r="AL92" s="135" t="e">
        <f t="shared" si="17"/>
        <v>#N/A</v>
      </c>
    </row>
    <row r="93" spans="2:38" s="8" customFormat="1" ht="17.25">
      <c r="B93" s="8">
        <v>9</v>
      </c>
      <c r="C93" s="249" t="e">
        <f t="shared" si="28"/>
        <v>#N/A</v>
      </c>
      <c r="D93" s="476" t="e">
        <f t="shared" si="25"/>
        <v>#N/A</v>
      </c>
      <c r="E93" s="21" t="e">
        <f t="shared" si="18"/>
        <v>#N/A</v>
      </c>
      <c r="F93" s="392">
        <f>_xlfn.IFERROR(IF($K$9&gt;=C93,IF($C93=1,(((($L$32*((1-$F$36)^(1/12))^($B92+$K$9)))*(C93-C92))/$K$9),IF($C93&gt;0,VLOOKUP(1,$C$85:$F93,4,0),0)),0),0)</f>
        <v>0</v>
      </c>
      <c r="G93" s="390">
        <f>_xlfn.IFERROR(IF($K$9&gt;=$C93,IF($C93=1,(((($L$20*((1-$F$36)^(1/12))^($B92+$K$9)))*($C93-$C92))/$K$9),IF($C93&gt;0,VLOOKUP(1,$C$85:G92,5,0),0)),0),0)</f>
        <v>0</v>
      </c>
      <c r="H93" s="390">
        <f>_xlfn.IFERROR(IF($K$9&gt;=$C93,IF($C93=1,(((($L$21*((1-$F$36)^(1/12))^($B92+$K$9)))*($C93-$C92))/$K$9),IF($C93&gt;0,VLOOKUP(1,$C$85:H92,6,0),0)),0),0)</f>
        <v>0</v>
      </c>
      <c r="I93" s="391">
        <f t="shared" si="7"/>
        <v>0</v>
      </c>
      <c r="J93" s="392">
        <f t="shared" si="8"/>
        <v>0</v>
      </c>
      <c r="K93" s="393">
        <f t="shared" si="19"/>
        <v>0</v>
      </c>
      <c r="L93" s="392">
        <f t="shared" si="20"/>
        <v>0</v>
      </c>
      <c r="M93" s="411" t="e">
        <f t="shared" si="21"/>
        <v>#N/A</v>
      </c>
      <c r="N93" s="390">
        <f t="shared" si="22"/>
        <v>0</v>
      </c>
      <c r="O93" s="391"/>
      <c r="P93" s="139" t="e">
        <f t="shared" si="9"/>
        <v>#N/A</v>
      </c>
      <c r="Q93" s="139"/>
      <c r="R93" s="81"/>
      <c r="S93" s="61" t="e">
        <f t="shared" si="26"/>
        <v>#N/A</v>
      </c>
      <c r="T93" s="141"/>
      <c r="U93" s="61"/>
      <c r="V93" s="61" t="e">
        <f t="shared" si="10"/>
        <v>#N/A</v>
      </c>
      <c r="W93" s="363" t="e">
        <f>IF($C93&lt;=$K$9,($H$20)*((1-$F$36)^(1/12))^$B93-$K93+SUM($T$85:$V93),(($H$20)*((1-$F$36)^(1/12))^(INDEX($B$85:C93,MATCH($K$9,$C$85:C93,0),1))-$K93)*((1-$F$36)^(1/12))^($C93-$K$9)+SUM($T$85:$V93))</f>
        <v>#N/A</v>
      </c>
      <c r="X93" s="61"/>
      <c r="Y93" s="61"/>
      <c r="Z93" s="61" t="e">
        <f t="shared" si="11"/>
        <v>#N/A</v>
      </c>
      <c r="AA93" s="322" t="e">
        <f>IF($C93&lt;=$K$9,($H$21)*((1-$F$36)^(1/12))^$B93-$L93+SUM($X$85:$Z93),(($H$21)*((1-$F$36)^(1/12))^(INDEX($B$85:C93,MATCH($K$9,$C$85:C93,0),1))-$L93)*((1-$F$36)^(1/12))^($C93-$K$9)+SUM($X$85:$Z93))</f>
        <v>#N/A</v>
      </c>
      <c r="AB93" s="141"/>
      <c r="AC93" s="322" t="e">
        <f t="shared" si="12"/>
        <v>#N/A</v>
      </c>
      <c r="AD93" s="141" t="e">
        <f t="shared" si="23"/>
        <v>#N/A</v>
      </c>
      <c r="AE93" s="136" t="e">
        <f t="shared" si="24"/>
        <v>#N/A</v>
      </c>
      <c r="AF93" s="326" t="e">
        <f>IF($C93&lt;$K$9,SUM($H$20:$H$30)*((1-$F$36)^(1/12))^$B93-$M93+($F$39/12*COUNTIF($C$85:C93,0)+$C93*(1-$L$47)*$F$39/12),(SUM($H$20:$H$30)*((1-$F$36)^(1/12))^(INDEX($B$85:C93,MATCH($K$9,$C$85:C93,0),1))-$M93)*((1-$F$36)^(1/12))^($C92-$K$9)+($F$39/12*COUNTIF($C$85:C93,0)+$C93*(1-$L$47)*$F$39/12))</f>
        <v>#N/A</v>
      </c>
      <c r="AG93" s="415">
        <f t="shared" si="13"/>
        <v>0</v>
      </c>
      <c r="AH93" s="130">
        <f t="shared" si="27"/>
        <v>0</v>
      </c>
      <c r="AI93" s="141" t="e">
        <f t="shared" si="14"/>
        <v>#N/A</v>
      </c>
      <c r="AJ93" s="61" t="e">
        <f t="shared" si="15"/>
        <v>#N/A</v>
      </c>
      <c r="AK93" s="61" t="e">
        <f t="shared" si="16"/>
        <v>#N/A</v>
      </c>
      <c r="AL93" s="135" t="e">
        <f t="shared" si="17"/>
        <v>#N/A</v>
      </c>
    </row>
    <row r="94" spans="2:38" s="8" customFormat="1" ht="17.25">
      <c r="B94" s="8">
        <v>10</v>
      </c>
      <c r="C94" s="249" t="e">
        <f t="shared" si="28"/>
        <v>#N/A</v>
      </c>
      <c r="D94" s="476" t="e">
        <f t="shared" si="25"/>
        <v>#N/A</v>
      </c>
      <c r="E94" s="21" t="e">
        <f t="shared" si="18"/>
        <v>#N/A</v>
      </c>
      <c r="F94" s="392">
        <f>_xlfn.IFERROR(IF($K$9&gt;=C94,IF($C94=1,(((($L$32*((1-$F$36)^(1/12))^($B93+$K$9)))*(C94-C93))/$K$9),IF($C94&gt;0,VLOOKUP(1,$C$85:$F94,4,0),0)),0),0)</f>
        <v>0</v>
      </c>
      <c r="G94" s="390">
        <f>_xlfn.IFERROR(IF($K$9&gt;=$C94,IF($C94=1,(((($L$20*((1-$F$36)^(1/12))^($B93+$K$9)))*($C94-$C93))/$K$9),IF($C94&gt;0,VLOOKUP(1,$C$85:G93,5,0),0)),0),0)</f>
        <v>0</v>
      </c>
      <c r="H94" s="390">
        <f>_xlfn.IFERROR(IF($K$9&gt;=$C94,IF($C94=1,(((($L$21*((1-$F$36)^(1/12))^($B93+$K$9)))*($C94-$C93))/$K$9),IF($C94&gt;0,VLOOKUP(1,$C$85:H93,6,0),0)),0),0)</f>
        <v>0</v>
      </c>
      <c r="I94" s="391">
        <f t="shared" si="7"/>
        <v>0</v>
      </c>
      <c r="J94" s="392">
        <f t="shared" si="8"/>
        <v>0</v>
      </c>
      <c r="K94" s="393">
        <f t="shared" si="19"/>
        <v>0</v>
      </c>
      <c r="L94" s="392">
        <f t="shared" si="20"/>
        <v>0</v>
      </c>
      <c r="M94" s="411" t="e">
        <f t="shared" si="21"/>
        <v>#N/A</v>
      </c>
      <c r="N94" s="390">
        <f t="shared" si="22"/>
        <v>0</v>
      </c>
      <c r="O94" s="391"/>
      <c r="P94" s="139" t="e">
        <f t="shared" si="9"/>
        <v>#N/A</v>
      </c>
      <c r="Q94" s="139"/>
      <c r="R94" s="81"/>
      <c r="S94" s="61" t="e">
        <f t="shared" si="26"/>
        <v>#N/A</v>
      </c>
      <c r="T94" s="141"/>
      <c r="U94" s="61"/>
      <c r="V94" s="61" t="e">
        <f t="shared" si="10"/>
        <v>#N/A</v>
      </c>
      <c r="W94" s="363" t="e">
        <f>IF($C94&lt;=$K$9,($H$20)*((1-$F$36)^(1/12))^$B94-$K94+SUM($T$85:$V94),(($H$20)*((1-$F$36)^(1/12))^(INDEX($B$85:C94,MATCH($K$9,$C$85:C94,0),1))-$K94)*((1-$F$36)^(1/12))^($C94-$K$9)+SUM($T$85:$V94))</f>
        <v>#N/A</v>
      </c>
      <c r="X94" s="61"/>
      <c r="Y94" s="61"/>
      <c r="Z94" s="61" t="e">
        <f t="shared" si="11"/>
        <v>#N/A</v>
      </c>
      <c r="AA94" s="322" t="e">
        <f>IF($C94&lt;=$K$9,($H$21)*((1-$F$36)^(1/12))^$B94-$L94+SUM($X$85:$Z94),(($H$21)*((1-$F$36)^(1/12))^(INDEX($B$85:C94,MATCH($K$9,$C$85:C94,0),1))-$L94)*((1-$F$36)^(1/12))^($C94-$K$9)+SUM($X$85:$Z94))</f>
        <v>#N/A</v>
      </c>
      <c r="AB94" s="141"/>
      <c r="AC94" s="322" t="e">
        <f t="shared" si="12"/>
        <v>#N/A</v>
      </c>
      <c r="AD94" s="141" t="e">
        <f t="shared" si="23"/>
        <v>#N/A</v>
      </c>
      <c r="AE94" s="136" t="e">
        <f t="shared" si="24"/>
        <v>#N/A</v>
      </c>
      <c r="AF94" s="326" t="e">
        <f>IF($C94&lt;$K$9,SUM($H$20:$H$30)*((1-$F$36)^(1/12))^$B94-$M94+($F$39/12*COUNTIF($C$85:C94,0)+$C94*(1-$L$47)*$F$39/12),(SUM($H$20:$H$30)*((1-$F$36)^(1/12))^(INDEX($B$85:C94,MATCH($K$9,$C$85:C94,0),1))-$M94)*((1-$F$36)^(1/12))^($C93-$K$9)+($F$39/12*COUNTIF($C$85:C94,0)+$C94*(1-$L$47)*$F$39/12))</f>
        <v>#N/A</v>
      </c>
      <c r="AG94" s="415">
        <f t="shared" si="13"/>
        <v>0</v>
      </c>
      <c r="AH94" s="130">
        <f t="shared" si="27"/>
        <v>0</v>
      </c>
      <c r="AI94" s="141" t="e">
        <f t="shared" si="14"/>
        <v>#N/A</v>
      </c>
      <c r="AJ94" s="61" t="e">
        <f t="shared" si="15"/>
        <v>#N/A</v>
      </c>
      <c r="AK94" s="61" t="e">
        <f t="shared" si="16"/>
        <v>#N/A</v>
      </c>
      <c r="AL94" s="135" t="e">
        <f t="shared" si="17"/>
        <v>#N/A</v>
      </c>
    </row>
    <row r="95" spans="2:38" s="8" customFormat="1" ht="17.25">
      <c r="B95" s="8">
        <v>11</v>
      </c>
      <c r="C95" s="249" t="e">
        <f t="shared" si="28"/>
        <v>#N/A</v>
      </c>
      <c r="D95" s="476" t="e">
        <f t="shared" si="25"/>
        <v>#N/A</v>
      </c>
      <c r="E95" s="21" t="e">
        <f t="shared" si="18"/>
        <v>#N/A</v>
      </c>
      <c r="F95" s="392">
        <f>_xlfn.IFERROR(IF($K$9&gt;=C95,IF($C95=1,(((($L$32*((1-$F$36)^(1/12))^($B94+$K$9)))*(C95-C94))/$K$9),IF($C95&gt;0,VLOOKUP(1,$C$85:$F95,4,0),0)),0),0)</f>
        <v>0</v>
      </c>
      <c r="G95" s="390">
        <f>_xlfn.IFERROR(IF($K$9&gt;=$C95,IF($C95=1,(((($L$20*((1-$F$36)^(1/12))^($B94+$K$9)))*($C95-$C94))/$K$9),IF($C95&gt;0,VLOOKUP(1,$C$85:G94,5,0),0)),0),0)</f>
        <v>0</v>
      </c>
      <c r="H95" s="390">
        <f>_xlfn.IFERROR(IF($K$9&gt;=$C95,IF($C95=1,(((($L$21*((1-$F$36)^(1/12))^($B94+$K$9)))*($C95-$C94))/$K$9),IF($C95&gt;0,VLOOKUP(1,$C$85:H94,6,0),0)),0),0)</f>
        <v>0</v>
      </c>
      <c r="I95" s="391">
        <f t="shared" si="7"/>
        <v>0</v>
      </c>
      <c r="J95" s="392">
        <f t="shared" si="8"/>
        <v>0</v>
      </c>
      <c r="K95" s="393">
        <f t="shared" si="19"/>
        <v>0</v>
      </c>
      <c r="L95" s="392">
        <f t="shared" si="20"/>
        <v>0</v>
      </c>
      <c r="M95" s="411" t="e">
        <f t="shared" si="21"/>
        <v>#N/A</v>
      </c>
      <c r="N95" s="390">
        <f t="shared" si="22"/>
        <v>0</v>
      </c>
      <c r="O95" s="391"/>
      <c r="P95" s="139" t="e">
        <f t="shared" si="9"/>
        <v>#N/A</v>
      </c>
      <c r="Q95" s="139"/>
      <c r="R95" s="81"/>
      <c r="S95" s="61" t="e">
        <f t="shared" si="26"/>
        <v>#N/A</v>
      </c>
      <c r="T95" s="141"/>
      <c r="U95" s="61"/>
      <c r="V95" s="61" t="e">
        <f t="shared" si="10"/>
        <v>#N/A</v>
      </c>
      <c r="W95" s="363" t="e">
        <f>IF($C95&lt;=$K$9,($H$20)*((1-$F$36)^(1/12))^$B95-$K95+SUM($T$85:$V95),(($H$20)*((1-$F$36)^(1/12))^(INDEX($B$85:C95,MATCH($K$9,$C$85:C95,0),1))-$K95)*((1-$F$36)^(1/12))^($C95-$K$9)+SUM($T$85:$V95))</f>
        <v>#N/A</v>
      </c>
      <c r="X95" s="61"/>
      <c r="Y95" s="61"/>
      <c r="Z95" s="61" t="e">
        <f t="shared" si="11"/>
        <v>#N/A</v>
      </c>
      <c r="AA95" s="322" t="e">
        <f>IF($C95&lt;=$K$9,($H$21)*((1-$F$36)^(1/12))^$B95-$L95+SUM($X$85:$Z95),(($H$21)*((1-$F$36)^(1/12))^(INDEX($B$85:C95,MATCH($K$9,$C$85:C95,0),1))-$L95)*((1-$F$36)^(1/12))^($C95-$K$9)+SUM($X$85:$Z95))</f>
        <v>#N/A</v>
      </c>
      <c r="AB95" s="141"/>
      <c r="AC95" s="322" t="e">
        <f t="shared" si="12"/>
        <v>#N/A</v>
      </c>
      <c r="AD95" s="141" t="e">
        <f t="shared" si="23"/>
        <v>#N/A</v>
      </c>
      <c r="AE95" s="136" t="e">
        <f t="shared" si="24"/>
        <v>#N/A</v>
      </c>
      <c r="AF95" s="326" t="e">
        <f>IF($C95&lt;$K$9,SUM($H$20:$H$30)*((1-$F$36)^(1/12))^$B95-$M95+($F$39/12*COUNTIF($C$85:C95,0)+$C95*(1-$L$47)*$F$39/12),(SUM($H$20:$H$30)*((1-$F$36)^(1/12))^(INDEX($B$85:C95,MATCH($K$9,$C$85:C95,0),1))-$M95)*((1-$F$36)^(1/12))^($C94-$K$9)+($F$39/12*COUNTIF($C$85:C95,0)+$C95*(1-$L$47)*$F$39/12))</f>
        <v>#N/A</v>
      </c>
      <c r="AG95" s="415">
        <f t="shared" si="13"/>
        <v>0</v>
      </c>
      <c r="AH95" s="130">
        <f t="shared" si="27"/>
        <v>0</v>
      </c>
      <c r="AI95" s="141" t="e">
        <f t="shared" si="14"/>
        <v>#N/A</v>
      </c>
      <c r="AJ95" s="61" t="e">
        <f t="shared" si="15"/>
        <v>#N/A</v>
      </c>
      <c r="AK95" s="61" t="e">
        <f t="shared" si="16"/>
        <v>#N/A</v>
      </c>
      <c r="AL95" s="135" t="e">
        <f t="shared" si="17"/>
        <v>#N/A</v>
      </c>
    </row>
    <row r="96" spans="2:38" s="8" customFormat="1" ht="18" thickBot="1">
      <c r="B96" s="8">
        <v>12</v>
      </c>
      <c r="C96" s="258" t="e">
        <f t="shared" si="28"/>
        <v>#N/A</v>
      </c>
      <c r="D96" s="477" t="e">
        <f t="shared" si="25"/>
        <v>#N/A</v>
      </c>
      <c r="E96" s="63" t="e">
        <f t="shared" si="18"/>
        <v>#N/A</v>
      </c>
      <c r="F96" s="392">
        <f>_xlfn.IFERROR(IF($K$9&gt;=C96,IF($C96=1,(((($L$32*((1-$F$36)^(1/12))^($B95+$K$9)))*(C96-C95))/$K$9),IF($C96&gt;0,VLOOKUP(1,$C$85:$F96,4,0),0)),0),0)</f>
        <v>0</v>
      </c>
      <c r="G96" s="390">
        <f>_xlfn.IFERROR(IF($K$9&gt;=$C96,IF($C96=1,(((($L$20*((1-$F$36)^(1/12))^($B95+$K$9)))*($C96-$C95))/$K$9),IF($C96&gt;0,VLOOKUP(1,$C$85:G95,5,0),0)),0),0)</f>
        <v>0</v>
      </c>
      <c r="H96" s="390">
        <f>_xlfn.IFERROR(IF($K$9&gt;=$C96,IF($C96=1,(((($L$21*((1-$F$36)^(1/12))^($B95+$K$9)))*($C96-$C95))/$K$9),IF($C96&gt;0,VLOOKUP(1,$C$85:H95,6,0),0)),0),0)</f>
        <v>0</v>
      </c>
      <c r="I96" s="478">
        <f t="shared" si="7"/>
        <v>0</v>
      </c>
      <c r="J96" s="394">
        <f t="shared" si="8"/>
        <v>0</v>
      </c>
      <c r="K96" s="395">
        <f t="shared" si="19"/>
        <v>0</v>
      </c>
      <c r="L96" s="394">
        <f t="shared" si="20"/>
        <v>0</v>
      </c>
      <c r="M96" s="412" t="e">
        <f t="shared" si="21"/>
        <v>#N/A</v>
      </c>
      <c r="N96" s="396">
        <f t="shared" si="22"/>
        <v>0</v>
      </c>
      <c r="O96" s="397"/>
      <c r="P96" s="139" t="e">
        <f t="shared" si="9"/>
        <v>#N/A</v>
      </c>
      <c r="Q96" s="139"/>
      <c r="R96" s="81"/>
      <c r="S96" s="61" t="e">
        <f t="shared" si="26"/>
        <v>#N/A</v>
      </c>
      <c r="T96" s="147"/>
      <c r="U96" s="163"/>
      <c r="V96" s="163" t="e">
        <f t="shared" si="10"/>
        <v>#N/A</v>
      </c>
      <c r="W96" s="364" t="e">
        <f>IF($C96&lt;=$K$9,($H$20)*((1-$F$36)^(1/12))^$B96-$K96+SUM($T$85:$V96),(($H$20)*((1-$F$36)^(1/12))^(INDEX($B$85:C96,MATCH($K$9,$C$85:C96,0),1))-$K96)*((1-$F$36)^(1/12))^($C96-$K$9)+SUM($T$85:$V96))</f>
        <v>#N/A</v>
      </c>
      <c r="X96" s="163"/>
      <c r="Y96" s="163"/>
      <c r="Z96" s="163" t="e">
        <f t="shared" si="11"/>
        <v>#N/A</v>
      </c>
      <c r="AA96" s="324" t="e">
        <f>IF($C96&lt;=$K$9,($H$21)*((1-$F$36)^(1/12))^$B96-$L96+SUM($X$85:$Z96),(($H$21)*((1-$F$36)^(1/12))^(INDEX($B$85:C96,MATCH($K$9,$C$85:C96,0),1))-$L96)*((1-$F$36)^(1/12))^($C96-$K$9)+SUM($X$85:$Z96))</f>
        <v>#N/A</v>
      </c>
      <c r="AB96" s="141"/>
      <c r="AC96" s="322" t="e">
        <f t="shared" si="12"/>
        <v>#N/A</v>
      </c>
      <c r="AD96" s="141" t="e">
        <f t="shared" si="23"/>
        <v>#N/A</v>
      </c>
      <c r="AE96" s="136" t="e">
        <f t="shared" si="24"/>
        <v>#N/A</v>
      </c>
      <c r="AF96" s="326" t="e">
        <f>IF($C96&lt;$K$9,SUM($H$20:$H$30)*((1-$F$36)^(1/12))^$B96-$M96+($F$39/12*COUNTIF($C$85:C96,0)+$C96*(1-$L$47)*$F$39/12),(SUM($H$20:$H$30)*((1-$F$36)^(1/12))^(INDEX($B$85:C96,MATCH($K$9,$C$85:C96,0),1))-$M96)*((1-$F$36)^(1/12))^($C95-$K$9)+($F$39/12*COUNTIF($C$85:C96,0)+$C96*(1-$L$47)*$F$39/12))</f>
        <v>#N/A</v>
      </c>
      <c r="AG96" s="416">
        <f t="shared" si="13"/>
        <v>0</v>
      </c>
      <c r="AH96" s="149">
        <f t="shared" si="27"/>
        <v>0</v>
      </c>
      <c r="AI96" s="141" t="e">
        <f t="shared" si="14"/>
        <v>#N/A</v>
      </c>
      <c r="AJ96" s="61" t="e">
        <f t="shared" si="15"/>
        <v>#N/A</v>
      </c>
      <c r="AK96" s="61" t="e">
        <f t="shared" si="16"/>
        <v>#N/A</v>
      </c>
      <c r="AL96" s="135" t="e">
        <f t="shared" si="17"/>
        <v>#N/A</v>
      </c>
    </row>
    <row r="97" spans="2:38" s="8" customFormat="1" ht="17.25">
      <c r="B97" s="8">
        <v>13</v>
      </c>
      <c r="C97" s="249" t="e">
        <f t="shared" si="28"/>
        <v>#N/A</v>
      </c>
      <c r="D97" s="475" t="e">
        <f t="shared" si="25"/>
        <v>#N/A</v>
      </c>
      <c r="E97" s="21" t="e">
        <f t="shared" si="18"/>
        <v>#N/A</v>
      </c>
      <c r="F97" s="398">
        <f>_xlfn.IFERROR(IF($K$9&gt;=C97,IF($C97=1,(((($L$32*((1-$F$36)^(1/12))^($B96+$K$9)))*(C97-C96))/$K$9),IF($C97&gt;0,VLOOKUP(1,$C$85:$F97,4,0),0)),0),0)</f>
        <v>0</v>
      </c>
      <c r="G97" s="388">
        <f>_xlfn.IFERROR(IF($K$9&gt;=$C97,IF($C97=1,(((($L$20*((1-$F$36)^(1/12))^($B96+$K$9)))*($C97-$C96))/$K$9),IF($C97&gt;0,VLOOKUP(1,$C$85:G96,5,0),0)),0),0)</f>
        <v>0</v>
      </c>
      <c r="H97" s="388">
        <f>_xlfn.IFERROR(IF($K$9&gt;=$C97,IF($C97=1,(((($L$21*((1-$F$36)^(1/12))^($B96+$K$9)))*($C97-$C96))/$K$9),IF($C97&gt;0,VLOOKUP(1,$C$85:H96,6,0),0)),0),0)</f>
        <v>0</v>
      </c>
      <c r="I97" s="389">
        <f t="shared" si="7"/>
        <v>0</v>
      </c>
      <c r="J97" s="392">
        <f t="shared" si="8"/>
        <v>0</v>
      </c>
      <c r="K97" s="393">
        <f t="shared" si="19"/>
        <v>0</v>
      </c>
      <c r="L97" s="398">
        <f t="shared" si="20"/>
        <v>0</v>
      </c>
      <c r="M97" s="413" t="e">
        <f t="shared" si="21"/>
        <v>#N/A</v>
      </c>
      <c r="N97" s="388">
        <f t="shared" si="22"/>
        <v>0</v>
      </c>
      <c r="O97" s="389"/>
      <c r="P97" s="152" t="e">
        <f aca="true" t="shared" si="29" ref="P97:P108">IF(1&lt;=C97,$F$43*$L$47/12,0)</f>
        <v>#N/A</v>
      </c>
      <c r="Q97" s="152"/>
      <c r="R97" s="153"/>
      <c r="S97" s="154" t="e">
        <f t="shared" si="26"/>
        <v>#N/A</v>
      </c>
      <c r="T97" s="479"/>
      <c r="U97" s="415"/>
      <c r="V97" s="61" t="e">
        <f aca="true" t="shared" si="30" ref="V97:V108">IF($C97&lt;=0,($F$43*$F$45)*1/12,(($F$43*(1-$L$47)*($F$45))*1/12))</f>
        <v>#N/A</v>
      </c>
      <c r="W97" s="363" t="e">
        <f>IF($C97&lt;=$K$9,($H$20)*((1-$F$36)^(1/12))^$B97-$K97+SUM($T$85:$V97),(($H$20)*((1-$F$36)^(1/12))^(INDEX($B$85:C97,MATCH($K$9,$C$85:C97,0),1))-$K97)*((1-$F$36)^(1/12))^($C97-$K$9)+SUM($T$85:$V97))</f>
        <v>#N/A</v>
      </c>
      <c r="X97" s="61"/>
      <c r="Y97" s="61"/>
      <c r="Z97" s="61" t="e">
        <f aca="true" t="shared" si="31" ref="Z97:Z108">IF($C97&lt;=0,($F$43*$F$46)*1/12,(($F$43*(1-$L$47)*($F$46))*1/12))</f>
        <v>#N/A</v>
      </c>
      <c r="AA97" s="322" t="e">
        <f>IF($C97&lt;=$K$9,($H$21)*((1-$F$36)^(1/12))^$B97-$L97+SUM($X$85:$Z97),(($H$21)*((1-$F$36)^(1/12))^(INDEX($B$85:C97,MATCH($K$9,$C$85:C97,0),1))-$L97)*((1-$F$36)^(1/12))^($C97-$K$9)+SUM($X$85:$Z97))</f>
        <v>#N/A</v>
      </c>
      <c r="AB97" s="150"/>
      <c r="AC97" s="323" t="e">
        <f t="shared" si="12"/>
        <v>#N/A</v>
      </c>
      <c r="AD97" s="150">
        <f aca="true" t="shared" si="32" ref="AD97:AD108">($F$43)/12</f>
        <v>0</v>
      </c>
      <c r="AE97" s="157" t="e">
        <f t="shared" si="24"/>
        <v>#N/A</v>
      </c>
      <c r="AF97" s="328" t="e">
        <f>IF($C97&lt;$K$9,SUM($H$20:$H$30)*((1-$F$36)^(1/12))^$B97-$M97+(($F$43/12*(1-$L$47)*($C97-$C$96))+($F$39-$S$96))+($F$43/12*COUNTIF($C$97:$C97,0)),(SUM($H$20:$H$30)*((1-$F$36)^(1/12))^(INDEX($B$85:C97,MATCH($K$9,$C$85:C97,0),1))-$M97)*((1-$F$36)^(1/12))^($C95-$K$9)+(($F$43/12*(1-$L$47)*COUNTIF($C$97:$C97,"&gt;0"))+($F$39-$S$96)+($F$43/12*COUNTIF($C$97:$C97,0))))</f>
        <v>#N/A</v>
      </c>
      <c r="AG97" s="117">
        <f t="shared" si="13"/>
        <v>0</v>
      </c>
      <c r="AH97" s="117">
        <f t="shared" si="27"/>
        <v>0</v>
      </c>
      <c r="AI97" s="150" t="e">
        <f t="shared" si="14"/>
        <v>#N/A</v>
      </c>
      <c r="AJ97" s="154" t="e">
        <f t="shared" si="15"/>
        <v>#N/A</v>
      </c>
      <c r="AK97" s="154" t="e">
        <f t="shared" si="16"/>
        <v>#N/A</v>
      </c>
      <c r="AL97" s="156" t="e">
        <f t="shared" si="17"/>
        <v>#N/A</v>
      </c>
    </row>
    <row r="98" spans="2:38" s="8" customFormat="1" ht="17.25">
      <c r="B98" s="8">
        <v>14</v>
      </c>
      <c r="C98" s="249" t="e">
        <f t="shared" si="28"/>
        <v>#N/A</v>
      </c>
      <c r="D98" s="476" t="e">
        <f t="shared" si="25"/>
        <v>#N/A</v>
      </c>
      <c r="E98" s="21" t="e">
        <f t="shared" si="18"/>
        <v>#N/A</v>
      </c>
      <c r="F98" s="392">
        <f>_xlfn.IFERROR(IF($K$9&gt;=C98,IF($C98=1,(((($L$32*((1-$F$36)^(1/12))^($B97+$K$9)))*(C98-C97))/$K$9),IF($C98&gt;0,VLOOKUP(1,$C$85:$F98,4,0),0)),0),0)</f>
        <v>0</v>
      </c>
      <c r="G98" s="390">
        <f>_xlfn.IFERROR(IF($K$9&gt;=$C98,IF($C98=1,(((($L$20*((1-$F$36)^(1/12))^($B97+$K$9)))*($C98-$C97))/$K$9),IF($C98&gt;0,VLOOKUP(1,$C$85:G97,5,0),0)),0),0)</f>
        <v>0</v>
      </c>
      <c r="H98" s="390">
        <f>_xlfn.IFERROR(IF($K$9&gt;=$C98,IF($C98=1,(((($L$21*((1-$F$36)^(1/12))^($B97+$K$9)))*($C98-$C97))/$K$9),IF($C98&gt;0,VLOOKUP(1,$C$85:H97,6,0),0)),0),0)</f>
        <v>0</v>
      </c>
      <c r="I98" s="391">
        <f t="shared" si="7"/>
        <v>0</v>
      </c>
      <c r="J98" s="392">
        <f t="shared" si="8"/>
        <v>0</v>
      </c>
      <c r="K98" s="393">
        <f t="shared" si="19"/>
        <v>0</v>
      </c>
      <c r="L98" s="392">
        <f t="shared" si="20"/>
        <v>0</v>
      </c>
      <c r="M98" s="411" t="e">
        <f t="shared" si="21"/>
        <v>#N/A</v>
      </c>
      <c r="N98" s="390">
        <f t="shared" si="22"/>
        <v>0</v>
      </c>
      <c r="O98" s="391"/>
      <c r="P98" s="139" t="e">
        <f t="shared" si="29"/>
        <v>#N/A</v>
      </c>
      <c r="Q98" s="139"/>
      <c r="R98" s="81"/>
      <c r="S98" s="61" t="e">
        <f t="shared" si="26"/>
        <v>#N/A</v>
      </c>
      <c r="T98" s="479"/>
      <c r="U98" s="415"/>
      <c r="V98" s="61" t="e">
        <f t="shared" si="30"/>
        <v>#N/A</v>
      </c>
      <c r="W98" s="363" t="e">
        <f>IF($C98&lt;=$K$9,($H$20)*((1-$F$36)^(1/12))^$B98-$K98+SUM($T$85:$V98),(($H$20)*((1-$F$36)^(1/12))^(INDEX($B$85:C98,MATCH($K$9,$C$85:C98,0),1))-$K98)*((1-$F$36)^(1/12))^($C98-$K$9)+SUM($T$85:$V98))</f>
        <v>#N/A</v>
      </c>
      <c r="X98" s="61"/>
      <c r="Y98" s="61"/>
      <c r="Z98" s="61" t="e">
        <f t="shared" si="31"/>
        <v>#N/A</v>
      </c>
      <c r="AA98" s="322" t="e">
        <f>IF($C98&lt;=$K$9,($H$21)*((1-$F$36)^(1/12))^$B98-$L98+SUM($X$85:$Z98),(($H$21)*((1-$F$36)^(1/12))^(INDEX($B$85:C98,MATCH($K$9,$C$85:C98,0),1))-$L98)*((1-$F$36)^(1/12))^($C98-$K$9)+SUM($X$85:$Z98))</f>
        <v>#N/A</v>
      </c>
      <c r="AB98" s="141"/>
      <c r="AC98" s="322" t="e">
        <f t="shared" si="12"/>
        <v>#N/A</v>
      </c>
      <c r="AD98" s="141">
        <f t="shared" si="32"/>
        <v>0</v>
      </c>
      <c r="AE98" s="136" t="e">
        <f t="shared" si="24"/>
        <v>#N/A</v>
      </c>
      <c r="AF98" s="326" t="e">
        <f>IF($C98&lt;$K$9,SUM($H$20:$H$30)*((1-$F$36)^(1/12))^$B98-$M98+(($F$43/12*(1-$L$47)*($C98-$C$96))+($F$39-$S$96))+($F$43/12*COUNTIF($C$97:$C98,0)),(SUM($H$20:$H$30)*((1-$F$36)^(1/12))^(INDEX($B$85:C98,MATCH($K$9,$C$85:C98,0),1))-$M98)*((1-$F$36)^(1/12))^($C96-$K$9)+(($F$43/12*(1-$L$47)*COUNTIF($C$97:$C98,"&gt;0"))+($F$39-$S$96)+($F$43/12*COUNTIF($C$97:$C98,0))))</f>
        <v>#N/A</v>
      </c>
      <c r="AG98" s="130">
        <f t="shared" si="13"/>
        <v>0</v>
      </c>
      <c r="AH98" s="130">
        <f t="shared" si="27"/>
        <v>0</v>
      </c>
      <c r="AI98" s="141" t="e">
        <f t="shared" si="14"/>
        <v>#N/A</v>
      </c>
      <c r="AJ98" s="61" t="e">
        <f t="shared" si="15"/>
        <v>#N/A</v>
      </c>
      <c r="AK98" s="61" t="e">
        <f t="shared" si="16"/>
        <v>#N/A</v>
      </c>
      <c r="AL98" s="135" t="e">
        <f t="shared" si="17"/>
        <v>#N/A</v>
      </c>
    </row>
    <row r="99" spans="2:38" s="8" customFormat="1" ht="17.25">
      <c r="B99" s="8">
        <v>15</v>
      </c>
      <c r="C99" s="249" t="e">
        <f t="shared" si="28"/>
        <v>#N/A</v>
      </c>
      <c r="D99" s="476" t="e">
        <f t="shared" si="25"/>
        <v>#N/A</v>
      </c>
      <c r="E99" s="21" t="e">
        <f t="shared" si="18"/>
        <v>#N/A</v>
      </c>
      <c r="F99" s="392">
        <f>_xlfn.IFERROR(IF($K$9&gt;=C99,IF($C99=1,(((($L$32*((1-$F$36)^(1/12))^($B98+$K$9)))*(C99-C98))/$K$9),IF($C99&gt;0,VLOOKUP(1,$C$85:$F99,4,0),0)),0),0)</f>
        <v>0</v>
      </c>
      <c r="G99" s="390">
        <f>_xlfn.IFERROR(IF($K$9&gt;=$C99,IF($C99=1,(((($L$20*((1-$F$36)^(1/12))^($B98+$K$9)))*($C99-$C98))/$K$9),IF($C99&gt;0,VLOOKUP(1,$C$85:G98,5,0),0)),0),0)</f>
        <v>0</v>
      </c>
      <c r="H99" s="390">
        <f>_xlfn.IFERROR(IF($K$9&gt;=$C99,IF($C99=1,(((($L$21*((1-$F$36)^(1/12))^($B98+$K$9)))*($C99-$C98))/$K$9),IF($C99&gt;0,VLOOKUP(1,$C$85:H98,6,0),0)),0),0)</f>
        <v>0</v>
      </c>
      <c r="I99" s="391">
        <f t="shared" si="7"/>
        <v>0</v>
      </c>
      <c r="J99" s="392">
        <f t="shared" si="8"/>
        <v>0</v>
      </c>
      <c r="K99" s="393">
        <f t="shared" si="19"/>
        <v>0</v>
      </c>
      <c r="L99" s="392">
        <f t="shared" si="20"/>
        <v>0</v>
      </c>
      <c r="M99" s="411" t="e">
        <f t="shared" si="21"/>
        <v>#N/A</v>
      </c>
      <c r="N99" s="390">
        <f t="shared" si="22"/>
        <v>0</v>
      </c>
      <c r="O99" s="391"/>
      <c r="P99" s="139" t="e">
        <f t="shared" si="29"/>
        <v>#N/A</v>
      </c>
      <c r="Q99" s="139"/>
      <c r="R99" s="81"/>
      <c r="S99" s="61" t="e">
        <f t="shared" si="26"/>
        <v>#N/A</v>
      </c>
      <c r="T99" s="479"/>
      <c r="U99" s="415"/>
      <c r="V99" s="61" t="e">
        <f t="shared" si="30"/>
        <v>#N/A</v>
      </c>
      <c r="W99" s="363" t="e">
        <f>IF($C99&lt;=$K$9,($H$20)*((1-$F$36)^(1/12))^$B99-$K99+SUM($T$85:$V99),(($H$20)*((1-$F$36)^(1/12))^(INDEX($B$85:C99,MATCH($K$9,$C$85:C99,0),1))-$K99)*((1-$F$36)^(1/12))^($C99-$K$9)+SUM($T$85:$V99))</f>
        <v>#N/A</v>
      </c>
      <c r="X99" s="61"/>
      <c r="Y99" s="61"/>
      <c r="Z99" s="61" t="e">
        <f t="shared" si="31"/>
        <v>#N/A</v>
      </c>
      <c r="AA99" s="322" t="e">
        <f>IF($C99&lt;=$K$9,($H$21)*((1-$F$36)^(1/12))^$B99-$L99+SUM($X$85:$Z99),(($H$21)*((1-$F$36)^(1/12))^(INDEX($B$85:C99,MATCH($K$9,$C$85:C99,0),1))-$L99)*((1-$F$36)^(1/12))^($C99-$K$9)+SUM($X$85:$Z99))</f>
        <v>#N/A</v>
      </c>
      <c r="AB99" s="141"/>
      <c r="AC99" s="322" t="e">
        <f t="shared" si="12"/>
        <v>#N/A</v>
      </c>
      <c r="AD99" s="141">
        <f t="shared" si="32"/>
        <v>0</v>
      </c>
      <c r="AE99" s="136" t="e">
        <f t="shared" si="24"/>
        <v>#N/A</v>
      </c>
      <c r="AF99" s="326" t="e">
        <f>IF($C99&lt;$K$9,SUM($H$20:$H$30)*((1-$F$36)^(1/12))^$B99-$M99+(($F$43/12*(1-$L$47)*($C99-$C$96))+($F$39-$S$96))+($F$43/12*COUNTIF($C$97:$C99,0)),(SUM($H$20:$H$30)*((1-$F$36)^(1/12))^(INDEX($B$85:C99,MATCH($K$9,$C$85:C99,0),1))-$M99)*((1-$F$36)^(1/12))^($C97-$K$9)+(($F$43/12*(1-$L$47)*COUNTIF($C$97:$C99,"&gt;0"))+($F$39-$S$96)+($F$43/12*COUNTIF($C$97:$C99,0))))</f>
        <v>#N/A</v>
      </c>
      <c r="AG99" s="130">
        <f t="shared" si="13"/>
        <v>0</v>
      </c>
      <c r="AH99" s="130">
        <f t="shared" si="27"/>
        <v>0</v>
      </c>
      <c r="AI99" s="141" t="e">
        <f t="shared" si="14"/>
        <v>#N/A</v>
      </c>
      <c r="AJ99" s="61" t="e">
        <f t="shared" si="15"/>
        <v>#N/A</v>
      </c>
      <c r="AK99" s="61" t="e">
        <f t="shared" si="16"/>
        <v>#N/A</v>
      </c>
      <c r="AL99" s="135" t="e">
        <f t="shared" si="17"/>
        <v>#N/A</v>
      </c>
    </row>
    <row r="100" spans="2:38" s="8" customFormat="1" ht="17.25">
      <c r="B100" s="8">
        <v>16</v>
      </c>
      <c r="C100" s="249" t="e">
        <f t="shared" si="28"/>
        <v>#N/A</v>
      </c>
      <c r="D100" s="476" t="e">
        <f t="shared" si="25"/>
        <v>#N/A</v>
      </c>
      <c r="E100" s="21" t="e">
        <f t="shared" si="18"/>
        <v>#N/A</v>
      </c>
      <c r="F100" s="392">
        <f>_xlfn.IFERROR(IF($K$9&gt;=C100,IF($C100=1,(((($L$32*((1-$F$36)^(1/12))^($B99+$K$9)))*(C100-C99))/$K$9),IF($C100&gt;0,VLOOKUP(1,$C$85:$F100,4,0),0)),0),0)</f>
        <v>0</v>
      </c>
      <c r="G100" s="390">
        <f>_xlfn.IFERROR(IF($K$9&gt;=$C100,IF($C100=1,(((($L$20*((1-$F$36)^(1/12))^($B99+$K$9)))*($C100-$C99))/$K$9),IF($C100&gt;0,VLOOKUP(1,$C$85:G99,5,0),0)),0),0)</f>
        <v>0</v>
      </c>
      <c r="H100" s="390">
        <f>_xlfn.IFERROR(IF($K$9&gt;=$C100,IF($C100=1,(((($L$21*((1-$F$36)^(1/12))^($B99+$K$9)))*($C100-$C99))/$K$9),IF($C100&gt;0,VLOOKUP(1,$C$85:H99,6,0),0)),0),0)</f>
        <v>0</v>
      </c>
      <c r="I100" s="391">
        <f t="shared" si="7"/>
        <v>0</v>
      </c>
      <c r="J100" s="392">
        <f t="shared" si="8"/>
        <v>0</v>
      </c>
      <c r="K100" s="393">
        <f t="shared" si="19"/>
        <v>0</v>
      </c>
      <c r="L100" s="392">
        <f t="shared" si="20"/>
        <v>0</v>
      </c>
      <c r="M100" s="411" t="e">
        <f t="shared" si="21"/>
        <v>#N/A</v>
      </c>
      <c r="N100" s="390">
        <f t="shared" si="22"/>
        <v>0</v>
      </c>
      <c r="O100" s="391"/>
      <c r="P100" s="139" t="e">
        <f t="shared" si="29"/>
        <v>#N/A</v>
      </c>
      <c r="Q100" s="139"/>
      <c r="R100" s="81"/>
      <c r="S100" s="61" t="e">
        <f t="shared" si="26"/>
        <v>#N/A</v>
      </c>
      <c r="T100" s="479"/>
      <c r="U100" s="415"/>
      <c r="V100" s="61" t="e">
        <f t="shared" si="30"/>
        <v>#N/A</v>
      </c>
      <c r="W100" s="363" t="e">
        <f>IF($C100&lt;=$K$9,($H$20)*((1-$F$36)^(1/12))^$B100-$K100+SUM($T$85:$V100),(($H$20)*((1-$F$36)^(1/12))^(INDEX($B$85:C100,MATCH($K$9,$C$85:C100,0),1))-$K100)*((1-$F$36)^(1/12))^($C100-$K$9)+SUM($T$85:$V100))</f>
        <v>#N/A</v>
      </c>
      <c r="X100" s="61"/>
      <c r="Y100" s="61"/>
      <c r="Z100" s="61" t="e">
        <f t="shared" si="31"/>
        <v>#N/A</v>
      </c>
      <c r="AA100" s="322" t="e">
        <f>IF($C100&lt;=$K$9,($H$21)*((1-$F$36)^(1/12))^$B100-$L100+SUM($X$85:$Z100),(($H$21)*((1-$F$36)^(1/12))^(INDEX($B$85:C100,MATCH($K$9,$C$85:C100,0),1))-$L100)*((1-$F$36)^(1/12))^($C100-$K$9)+SUM($X$85:$Z100))</f>
        <v>#N/A</v>
      </c>
      <c r="AB100" s="141"/>
      <c r="AC100" s="322" t="e">
        <f t="shared" si="12"/>
        <v>#N/A</v>
      </c>
      <c r="AD100" s="141">
        <f t="shared" si="32"/>
        <v>0</v>
      </c>
      <c r="AE100" s="136" t="e">
        <f t="shared" si="24"/>
        <v>#N/A</v>
      </c>
      <c r="AF100" s="326" t="e">
        <f>IF($C100&lt;$K$9,SUM($H$20:$H$30)*((1-$F$36)^(1/12))^$B100-$M100+(($F$43/12*(1-$L$47)*($C100-$C$96))+($F$39-$S$96))+($F$43/12*COUNTIF($C$97:$C100,0)),(SUM($H$20:$H$30)*((1-$F$36)^(1/12))^(INDEX($B$85:C100,MATCH($K$9,$C$85:C100,0),1))-$M100)*((1-$F$36)^(1/12))^($C98-$K$9)+(($F$43/12*(1-$L$47)*COUNTIF($C$97:$C100,"&gt;0"))+($F$39-$S$96)+($F$43/12*COUNTIF($C$97:$C100,0))))</f>
        <v>#N/A</v>
      </c>
      <c r="AG100" s="130">
        <f t="shared" si="13"/>
        <v>0</v>
      </c>
      <c r="AH100" s="130">
        <f t="shared" si="27"/>
        <v>0</v>
      </c>
      <c r="AI100" s="141" t="e">
        <f t="shared" si="14"/>
        <v>#N/A</v>
      </c>
      <c r="AJ100" s="61" t="e">
        <f t="shared" si="15"/>
        <v>#N/A</v>
      </c>
      <c r="AK100" s="61" t="e">
        <f t="shared" si="16"/>
        <v>#N/A</v>
      </c>
      <c r="AL100" s="135" t="e">
        <f t="shared" si="17"/>
        <v>#N/A</v>
      </c>
    </row>
    <row r="101" spans="2:38" s="8" customFormat="1" ht="17.25">
      <c r="B101" s="8">
        <v>17</v>
      </c>
      <c r="C101" s="249" t="e">
        <f t="shared" si="28"/>
        <v>#N/A</v>
      </c>
      <c r="D101" s="476" t="e">
        <f t="shared" si="25"/>
        <v>#N/A</v>
      </c>
      <c r="E101" s="21" t="e">
        <f t="shared" si="18"/>
        <v>#N/A</v>
      </c>
      <c r="F101" s="392">
        <f>_xlfn.IFERROR(IF($K$9&gt;=C101,IF($C101=1,(((($L$32*((1-$F$36)^(1/12))^($B100+$K$9)))*(C101-C100))/$K$9),IF($C101&gt;0,VLOOKUP(1,$C$85:$F101,4,0),0)),0),0)</f>
        <v>0</v>
      </c>
      <c r="G101" s="390">
        <f>_xlfn.IFERROR(IF($K$9&gt;=$C101,IF($C101=1,(((($L$20*((1-$F$36)^(1/12))^($B100+$K$9)))*($C101-$C100))/$K$9),IF($C101&gt;0,VLOOKUP(1,$C$85:G100,5,0),0)),0),0)</f>
        <v>0</v>
      </c>
      <c r="H101" s="390">
        <f>_xlfn.IFERROR(IF($K$9&gt;=$C101,IF($C101=1,(((($L$21*((1-$F$36)^(1/12))^($B100+$K$9)))*($C101-$C100))/$K$9),IF($C101&gt;0,VLOOKUP(1,$C$85:H100,6,0),0)),0),0)</f>
        <v>0</v>
      </c>
      <c r="I101" s="391">
        <f t="shared" si="7"/>
        <v>0</v>
      </c>
      <c r="J101" s="392">
        <f t="shared" si="8"/>
        <v>0</v>
      </c>
      <c r="K101" s="393">
        <f t="shared" si="19"/>
        <v>0</v>
      </c>
      <c r="L101" s="392">
        <f t="shared" si="20"/>
        <v>0</v>
      </c>
      <c r="M101" s="411" t="e">
        <f t="shared" si="21"/>
        <v>#N/A</v>
      </c>
      <c r="N101" s="390">
        <f t="shared" si="22"/>
        <v>0</v>
      </c>
      <c r="O101" s="391"/>
      <c r="P101" s="139" t="e">
        <f t="shared" si="29"/>
        <v>#N/A</v>
      </c>
      <c r="Q101" s="139"/>
      <c r="R101" s="81"/>
      <c r="S101" s="61" t="e">
        <f t="shared" si="26"/>
        <v>#N/A</v>
      </c>
      <c r="T101" s="479"/>
      <c r="U101" s="415"/>
      <c r="V101" s="61" t="e">
        <f t="shared" si="30"/>
        <v>#N/A</v>
      </c>
      <c r="W101" s="363" t="e">
        <f>IF($C101&lt;=$K$9,($H$20)*((1-$F$36)^(1/12))^$B101-$K101+SUM($T$85:$V101),(($H$20)*((1-$F$36)^(1/12))^(INDEX($B$85:C101,MATCH($K$9,$C$85:C101,0),1))-$K101)*((1-$F$36)^(1/12))^($C101-$K$9)+SUM($T$85:$V101))</f>
        <v>#N/A</v>
      </c>
      <c r="X101" s="61"/>
      <c r="Y101" s="61"/>
      <c r="Z101" s="61" t="e">
        <f t="shared" si="31"/>
        <v>#N/A</v>
      </c>
      <c r="AA101" s="322" t="e">
        <f>IF($C101&lt;=$K$9,($H$21)*((1-$F$36)^(1/12))^$B101-$L101+SUM($X$85:$Z101),(($H$21)*((1-$F$36)^(1/12))^(INDEX($B$85:C101,MATCH($K$9,$C$85:C101,0),1))-$L101)*((1-$F$36)^(1/12))^($C101-$K$9)+SUM($X$85:$Z101))</f>
        <v>#N/A</v>
      </c>
      <c r="AB101" s="141"/>
      <c r="AC101" s="322" t="e">
        <f t="shared" si="12"/>
        <v>#N/A</v>
      </c>
      <c r="AD101" s="141">
        <f t="shared" si="32"/>
        <v>0</v>
      </c>
      <c r="AE101" s="136" t="e">
        <f t="shared" si="24"/>
        <v>#N/A</v>
      </c>
      <c r="AF101" s="326" t="e">
        <f>IF($C101&lt;$K$9,SUM($H$20:$H$30)*((1-$F$36)^(1/12))^$B101-$M101+(($F$43/12*(1-$L$47)*($C101-$C$96))+($F$39-$S$96))+($F$43/12*COUNTIF($C$97:$C101,0)),(SUM($H$20:$H$30)*((1-$F$36)^(1/12))^(INDEX($B$85:C101,MATCH($K$9,$C$85:C101,0),1))-$M101)*((1-$F$36)^(1/12))^($C99-$K$9)+(($F$43/12*(1-$L$47)*COUNTIF($C$97:$C101,"&gt;0"))+($F$39-$S$96)+($F$43/12*COUNTIF($C$97:$C101,0))))</f>
        <v>#N/A</v>
      </c>
      <c r="AG101" s="130">
        <f t="shared" si="13"/>
        <v>0</v>
      </c>
      <c r="AH101" s="130">
        <f t="shared" si="27"/>
        <v>0</v>
      </c>
      <c r="AI101" s="141" t="e">
        <f t="shared" si="14"/>
        <v>#N/A</v>
      </c>
      <c r="AJ101" s="61" t="e">
        <f t="shared" si="15"/>
        <v>#N/A</v>
      </c>
      <c r="AK101" s="61" t="e">
        <f t="shared" si="16"/>
        <v>#N/A</v>
      </c>
      <c r="AL101" s="135" t="e">
        <f t="shared" si="17"/>
        <v>#N/A</v>
      </c>
    </row>
    <row r="102" spans="2:38" s="8" customFormat="1" ht="17.25">
      <c r="B102" s="8">
        <v>18</v>
      </c>
      <c r="C102" s="249" t="e">
        <f t="shared" si="28"/>
        <v>#N/A</v>
      </c>
      <c r="D102" s="476" t="e">
        <f t="shared" si="25"/>
        <v>#N/A</v>
      </c>
      <c r="E102" s="21" t="e">
        <f t="shared" si="18"/>
        <v>#N/A</v>
      </c>
      <c r="F102" s="392">
        <f>_xlfn.IFERROR(IF($K$9&gt;=C102,IF($C102=1,(((($L$32*((1-$F$36)^(1/12))^($B101+$K$9)))*(C102-C101))/$K$9),IF($C102&gt;0,VLOOKUP(1,$C$85:$F102,4,0),0)),0),0)</f>
        <v>0</v>
      </c>
      <c r="G102" s="390">
        <f>_xlfn.IFERROR(IF($K$9&gt;=$C102,IF($C102=1,(((($L$20*((1-$F$36)^(1/12))^($B101+$K$9)))*($C102-$C101))/$K$9),IF($C102&gt;0,VLOOKUP(1,$C$85:G101,5,0),0)),0),0)</f>
        <v>0</v>
      </c>
      <c r="H102" s="390">
        <f>_xlfn.IFERROR(IF($K$9&gt;=$C102,IF($C102=1,(((($L$21*((1-$F$36)^(1/12))^($B101+$K$9)))*($C102-$C101))/$K$9),IF($C102&gt;0,VLOOKUP(1,$C$85:H101,6,0),0)),0),0)</f>
        <v>0</v>
      </c>
      <c r="I102" s="391">
        <f t="shared" si="7"/>
        <v>0</v>
      </c>
      <c r="J102" s="392">
        <f t="shared" si="8"/>
        <v>0</v>
      </c>
      <c r="K102" s="393">
        <f t="shared" si="19"/>
        <v>0</v>
      </c>
      <c r="L102" s="392">
        <f t="shared" si="20"/>
        <v>0</v>
      </c>
      <c r="M102" s="411" t="e">
        <f t="shared" si="21"/>
        <v>#N/A</v>
      </c>
      <c r="N102" s="390">
        <f t="shared" si="22"/>
        <v>0</v>
      </c>
      <c r="O102" s="391"/>
      <c r="P102" s="139" t="e">
        <f t="shared" si="29"/>
        <v>#N/A</v>
      </c>
      <c r="Q102" s="139"/>
      <c r="R102" s="81"/>
      <c r="S102" s="61" t="e">
        <f t="shared" si="26"/>
        <v>#N/A</v>
      </c>
      <c r="T102" s="479"/>
      <c r="U102" s="415"/>
      <c r="V102" s="61" t="e">
        <f t="shared" si="30"/>
        <v>#N/A</v>
      </c>
      <c r="W102" s="363" t="e">
        <f>IF($C102&lt;=$K$9,($H$20)*((1-$F$36)^(1/12))^$B102-$K102+SUM($T$85:$V102),(($H$20)*((1-$F$36)^(1/12))^(INDEX($B$85:C102,MATCH($K$9,$C$85:C102,0),1))-$K102)*((1-$F$36)^(1/12))^($C102-$K$9)+SUM($T$85:$V102))</f>
        <v>#N/A</v>
      </c>
      <c r="X102" s="61"/>
      <c r="Y102" s="61"/>
      <c r="Z102" s="61" t="e">
        <f t="shared" si="31"/>
        <v>#N/A</v>
      </c>
      <c r="AA102" s="322" t="e">
        <f>IF($C102&lt;=$K$9,($H$21)*((1-$F$36)^(1/12))^$B102-$L102+SUM($X$85:$Z102),(($H$21)*((1-$F$36)^(1/12))^(INDEX($B$85:C102,MATCH($K$9,$C$85:C102,0),1))-$L102)*((1-$F$36)^(1/12))^($C102-$K$9)+SUM($X$85:$Z102))</f>
        <v>#N/A</v>
      </c>
      <c r="AB102" s="141"/>
      <c r="AC102" s="322" t="e">
        <f t="shared" si="12"/>
        <v>#N/A</v>
      </c>
      <c r="AD102" s="141">
        <f t="shared" si="32"/>
        <v>0</v>
      </c>
      <c r="AE102" s="136" t="e">
        <f t="shared" si="24"/>
        <v>#N/A</v>
      </c>
      <c r="AF102" s="326" t="e">
        <f>IF($C102&lt;$K$9,SUM($H$20:$H$30)*((1-$F$36)^(1/12))^$B102-$M102+(($F$43/12*(1-$L$47)*($C102-$C$96))+($F$39-$S$96))+($F$43/12*COUNTIF($C$97:$C102,0)),(SUM($H$20:$H$30)*((1-$F$36)^(1/12))^(INDEX($B$85:C102,MATCH($K$9,$C$85:C102,0),1))-$M102)*((1-$F$36)^(1/12))^($C100-$K$9)+(($F$43/12*(1-$L$47)*COUNTIF($C$97:$C102,"&gt;0"))+($F$39-$S$96)+($F$43/12*COUNTIF($C$97:$C102,0))))</f>
        <v>#N/A</v>
      </c>
      <c r="AG102" s="130">
        <f t="shared" si="13"/>
        <v>0</v>
      </c>
      <c r="AH102" s="130">
        <f t="shared" si="27"/>
        <v>0</v>
      </c>
      <c r="AI102" s="141" t="e">
        <f t="shared" si="14"/>
        <v>#N/A</v>
      </c>
      <c r="AJ102" s="61" t="e">
        <f t="shared" si="15"/>
        <v>#N/A</v>
      </c>
      <c r="AK102" s="61" t="e">
        <f t="shared" si="16"/>
        <v>#N/A</v>
      </c>
      <c r="AL102" s="135" t="e">
        <f t="shared" si="17"/>
        <v>#N/A</v>
      </c>
    </row>
    <row r="103" spans="2:38" s="8" customFormat="1" ht="17.25">
      <c r="B103" s="8">
        <v>19</v>
      </c>
      <c r="C103" s="249" t="e">
        <f t="shared" si="28"/>
        <v>#N/A</v>
      </c>
      <c r="D103" s="476" t="e">
        <f t="shared" si="25"/>
        <v>#N/A</v>
      </c>
      <c r="E103" s="21" t="e">
        <f t="shared" si="18"/>
        <v>#N/A</v>
      </c>
      <c r="F103" s="392">
        <f>_xlfn.IFERROR(IF($K$9&gt;=C103,IF($C103=1,(((($L$32*((1-$F$36)^(1/12))^($B102+$K$9)))*(C103-C102))/$K$9),IF($C103&gt;0,VLOOKUP(1,$C$85:$F103,4,0),0)),0),0)</f>
        <v>0</v>
      </c>
      <c r="G103" s="390">
        <f>_xlfn.IFERROR(IF($K$9&gt;=$C103,IF($C103=1,(((($L$20*((1-$F$36)^(1/12))^($B102+$K$9)))*($C103-$C102))/$K$9),IF($C103&gt;0,VLOOKUP(1,$C$85:G102,5,0),0)),0),0)</f>
        <v>0</v>
      </c>
      <c r="H103" s="390">
        <f>_xlfn.IFERROR(IF($K$9&gt;=$C103,IF($C103=1,(((($L$21*((1-$F$36)^(1/12))^($B102+$K$9)))*($C103-$C102))/$K$9),IF($C103&gt;0,VLOOKUP(1,$C$85:H102,6,0),0)),0),0)</f>
        <v>0</v>
      </c>
      <c r="I103" s="391">
        <f t="shared" si="7"/>
        <v>0</v>
      </c>
      <c r="J103" s="392">
        <f t="shared" si="8"/>
        <v>0</v>
      </c>
      <c r="K103" s="393">
        <f t="shared" si="19"/>
        <v>0</v>
      </c>
      <c r="L103" s="392">
        <f t="shared" si="20"/>
        <v>0</v>
      </c>
      <c r="M103" s="411" t="e">
        <f t="shared" si="21"/>
        <v>#N/A</v>
      </c>
      <c r="N103" s="390">
        <f t="shared" si="22"/>
        <v>0</v>
      </c>
      <c r="O103" s="391"/>
      <c r="P103" s="139" t="e">
        <f t="shared" si="29"/>
        <v>#N/A</v>
      </c>
      <c r="Q103" s="139"/>
      <c r="R103" s="81"/>
      <c r="S103" s="61" t="e">
        <f t="shared" si="26"/>
        <v>#N/A</v>
      </c>
      <c r="T103" s="479"/>
      <c r="U103" s="415"/>
      <c r="V103" s="61" t="e">
        <f t="shared" si="30"/>
        <v>#N/A</v>
      </c>
      <c r="W103" s="363" t="e">
        <f>IF($C103&lt;=$K$9,($H$20)*((1-$F$36)^(1/12))^$B103-$K103+SUM($T$85:$V103),(($H$20)*((1-$F$36)^(1/12))^(INDEX($B$85:C103,MATCH($K$9,$C$85:C103,0),1))-$K103)*((1-$F$36)^(1/12))^($C103-$K$9)+SUM($T$85:$V103))</f>
        <v>#N/A</v>
      </c>
      <c r="X103" s="61"/>
      <c r="Y103" s="61"/>
      <c r="Z103" s="61" t="e">
        <f t="shared" si="31"/>
        <v>#N/A</v>
      </c>
      <c r="AA103" s="322" t="e">
        <f>IF($C103&lt;=$K$9,($H$21)*((1-$F$36)^(1/12))^$B103-$L103+SUM($X$85:$Z103),(($H$21)*((1-$F$36)^(1/12))^(INDEX($B$85:C103,MATCH($K$9,$C$85:C103,0),1))-$L103)*((1-$F$36)^(1/12))^($C103-$K$9)+SUM($X$85:$Z103))</f>
        <v>#N/A</v>
      </c>
      <c r="AB103" s="141"/>
      <c r="AC103" s="322" t="e">
        <f t="shared" si="12"/>
        <v>#N/A</v>
      </c>
      <c r="AD103" s="141">
        <f t="shared" si="32"/>
        <v>0</v>
      </c>
      <c r="AE103" s="136" t="e">
        <f t="shared" si="24"/>
        <v>#N/A</v>
      </c>
      <c r="AF103" s="326" t="e">
        <f>IF($C103&lt;$K$9,SUM($H$20:$H$30)*((1-$F$36)^(1/12))^$B103-$M103+(($F$43/12*(1-$L$47)*($C103-$C$96))+($F$39-$S$96))+($F$43/12*COUNTIF($C$97:$C103,0)),(SUM($H$20:$H$30)*((1-$F$36)^(1/12))^(INDEX($B$85:C103,MATCH($K$9,$C$85:C103,0),1))-$M103)*((1-$F$36)^(1/12))^($C101-$K$9)+(($F$43/12*(1-$L$47)*COUNTIF($C$97:$C103,"&gt;0"))+($F$39-$S$96)+($F$43/12*COUNTIF($C$97:$C103,0))))</f>
        <v>#N/A</v>
      </c>
      <c r="AG103" s="130">
        <f t="shared" si="13"/>
        <v>0</v>
      </c>
      <c r="AH103" s="130">
        <f t="shared" si="27"/>
        <v>0</v>
      </c>
      <c r="AI103" s="141" t="e">
        <f t="shared" si="14"/>
        <v>#N/A</v>
      </c>
      <c r="AJ103" s="61" t="e">
        <f t="shared" si="15"/>
        <v>#N/A</v>
      </c>
      <c r="AK103" s="61" t="e">
        <f t="shared" si="16"/>
        <v>#N/A</v>
      </c>
      <c r="AL103" s="135" t="e">
        <f t="shared" si="17"/>
        <v>#N/A</v>
      </c>
    </row>
    <row r="104" spans="2:38" s="8" customFormat="1" ht="17.25">
      <c r="B104" s="8">
        <v>20</v>
      </c>
      <c r="C104" s="249" t="e">
        <f t="shared" si="28"/>
        <v>#N/A</v>
      </c>
      <c r="D104" s="476" t="e">
        <f t="shared" si="25"/>
        <v>#N/A</v>
      </c>
      <c r="E104" s="21" t="e">
        <f t="shared" si="18"/>
        <v>#N/A</v>
      </c>
      <c r="F104" s="392">
        <f>_xlfn.IFERROR(IF($K$9&gt;=C104,IF($C104=1,(((($L$32*((1-$F$36)^(1/12))^($B103+$K$9)))*(C104-C103))/$K$9),IF($C104&gt;0,VLOOKUP(1,$C$85:$F104,4,0),0)),0),0)</f>
        <v>0</v>
      </c>
      <c r="G104" s="390">
        <f>_xlfn.IFERROR(IF($K$9&gt;=$C104,IF($C104=1,(((($L$20*((1-$F$36)^(1/12))^($B103+$K$9)))*($C104-$C103))/$K$9),IF($C104&gt;0,VLOOKUP(1,$C$85:G103,5,0),0)),0),0)</f>
        <v>0</v>
      </c>
      <c r="H104" s="390">
        <f>_xlfn.IFERROR(IF($K$9&gt;=$C104,IF($C104=1,(((($L$21*((1-$F$36)^(1/12))^($B103+$K$9)))*($C104-$C103))/$K$9),IF($C104&gt;0,VLOOKUP(1,$C$85:H103,6,0),0)),0),0)</f>
        <v>0</v>
      </c>
      <c r="I104" s="391">
        <f t="shared" si="7"/>
        <v>0</v>
      </c>
      <c r="J104" s="392">
        <f t="shared" si="8"/>
        <v>0</v>
      </c>
      <c r="K104" s="393">
        <f t="shared" si="19"/>
        <v>0</v>
      </c>
      <c r="L104" s="392">
        <f t="shared" si="20"/>
        <v>0</v>
      </c>
      <c r="M104" s="411" t="e">
        <f t="shared" si="21"/>
        <v>#N/A</v>
      </c>
      <c r="N104" s="390">
        <f t="shared" si="22"/>
        <v>0</v>
      </c>
      <c r="O104" s="391"/>
      <c r="P104" s="139" t="e">
        <f t="shared" si="29"/>
        <v>#N/A</v>
      </c>
      <c r="Q104" s="139"/>
      <c r="R104" s="81"/>
      <c r="S104" s="61" t="e">
        <f t="shared" si="26"/>
        <v>#N/A</v>
      </c>
      <c r="T104" s="479"/>
      <c r="U104" s="415"/>
      <c r="V104" s="61" t="e">
        <f t="shared" si="30"/>
        <v>#N/A</v>
      </c>
      <c r="W104" s="363" t="e">
        <f>IF($C104&lt;=$K$9,($H$20)*((1-$F$36)^(1/12))^$B104-$K104+SUM($T$85:$V104),(($H$20)*((1-$F$36)^(1/12))^(INDEX($B$85:C104,MATCH($K$9,$C$85:C104,0),1))-$K104)*((1-$F$36)^(1/12))^($C104-$K$9)+SUM($T$85:$V104))</f>
        <v>#N/A</v>
      </c>
      <c r="X104" s="61"/>
      <c r="Y104" s="61"/>
      <c r="Z104" s="61" t="e">
        <f t="shared" si="31"/>
        <v>#N/A</v>
      </c>
      <c r="AA104" s="322" t="e">
        <f>IF($C104&lt;=$K$9,($H$21)*((1-$F$36)^(1/12))^$B104-$L104+SUM($X$85:$Z104),(($H$21)*((1-$F$36)^(1/12))^(INDEX($B$85:C104,MATCH($K$9,$C$85:C104,0),1))-$L104)*((1-$F$36)^(1/12))^($C104-$K$9)+SUM($X$85:$Z104))</f>
        <v>#N/A</v>
      </c>
      <c r="AB104" s="141"/>
      <c r="AC104" s="322" t="e">
        <f t="shared" si="12"/>
        <v>#N/A</v>
      </c>
      <c r="AD104" s="141">
        <f t="shared" si="32"/>
        <v>0</v>
      </c>
      <c r="AE104" s="136" t="e">
        <f t="shared" si="24"/>
        <v>#N/A</v>
      </c>
      <c r="AF104" s="326" t="e">
        <f>IF($C104&lt;$K$9,SUM($H$20:$H$30)*((1-$F$36)^(1/12))^$B104-$M104+(($F$43/12*(1-$L$47)*($C104-$C$96))+($F$39-$S$96))+($F$43/12*COUNTIF($C$97:$C104,0)),(SUM($H$20:$H$30)*((1-$F$36)^(1/12))^(INDEX($B$85:C104,MATCH($K$9,$C$85:C104,0),1))-$M104)*((1-$F$36)^(1/12))^($C102-$K$9)+(($F$43/12*(1-$L$47)*COUNTIF($C$97:$C104,"&gt;0"))+($F$39-$S$96)+($F$43/12*COUNTIF($C$97:$C104,0))))</f>
        <v>#N/A</v>
      </c>
      <c r="AG104" s="130">
        <f t="shared" si="13"/>
        <v>0</v>
      </c>
      <c r="AH104" s="130">
        <f t="shared" si="27"/>
        <v>0</v>
      </c>
      <c r="AI104" s="141" t="e">
        <f t="shared" si="14"/>
        <v>#N/A</v>
      </c>
      <c r="AJ104" s="61" t="e">
        <f t="shared" si="15"/>
        <v>#N/A</v>
      </c>
      <c r="AK104" s="61" t="e">
        <f t="shared" si="16"/>
        <v>#N/A</v>
      </c>
      <c r="AL104" s="135" t="e">
        <f t="shared" si="17"/>
        <v>#N/A</v>
      </c>
    </row>
    <row r="105" spans="2:38" s="8" customFormat="1" ht="17.25">
      <c r="B105" s="8">
        <v>21</v>
      </c>
      <c r="C105" s="249" t="e">
        <f t="shared" si="28"/>
        <v>#N/A</v>
      </c>
      <c r="D105" s="476" t="e">
        <f t="shared" si="25"/>
        <v>#N/A</v>
      </c>
      <c r="E105" s="21" t="e">
        <f t="shared" si="18"/>
        <v>#N/A</v>
      </c>
      <c r="F105" s="392">
        <f>_xlfn.IFERROR(IF($K$9&gt;=C105,IF($C105=1,(((($L$32*((1-$F$36)^(1/12))^($B104+$K$9)))*(C105-C104))/$K$9),IF($C105&gt;0,VLOOKUP(1,$C$85:$F105,4,0),0)),0),0)</f>
        <v>0</v>
      </c>
      <c r="G105" s="390">
        <f>_xlfn.IFERROR(IF($K$9&gt;=$C105,IF($C105=1,(((($L$20*((1-$F$36)^(1/12))^($B104+$K$9)))*($C105-$C104))/$K$9),IF($C105&gt;0,VLOOKUP(1,$C$85:G104,5,0),0)),0),0)</f>
        <v>0</v>
      </c>
      <c r="H105" s="390">
        <f>_xlfn.IFERROR(IF($K$9&gt;=$C105,IF($C105=1,(((($L$21*((1-$F$36)^(1/12))^($B104+$K$9)))*($C105-$C104))/$K$9),IF($C105&gt;0,VLOOKUP(1,$C$85:H104,6,0),0)),0),0)</f>
        <v>0</v>
      </c>
      <c r="I105" s="391">
        <f t="shared" si="7"/>
        <v>0</v>
      </c>
      <c r="J105" s="392">
        <f t="shared" si="8"/>
        <v>0</v>
      </c>
      <c r="K105" s="393">
        <f t="shared" si="19"/>
        <v>0</v>
      </c>
      <c r="L105" s="392">
        <f t="shared" si="20"/>
        <v>0</v>
      </c>
      <c r="M105" s="411" t="e">
        <f t="shared" si="21"/>
        <v>#N/A</v>
      </c>
      <c r="N105" s="390">
        <f t="shared" si="22"/>
        <v>0</v>
      </c>
      <c r="O105" s="391"/>
      <c r="P105" s="139" t="e">
        <f t="shared" si="29"/>
        <v>#N/A</v>
      </c>
      <c r="Q105" s="139"/>
      <c r="R105" s="81"/>
      <c r="S105" s="61" t="e">
        <f t="shared" si="26"/>
        <v>#N/A</v>
      </c>
      <c r="T105" s="479"/>
      <c r="U105" s="415"/>
      <c r="V105" s="61" t="e">
        <f t="shared" si="30"/>
        <v>#N/A</v>
      </c>
      <c r="W105" s="363" t="e">
        <f>IF($C105&lt;=$K$9,($H$20)*((1-$F$36)^(1/12))^$B105-$K105+SUM($T$85:$V105),(($H$20)*((1-$F$36)^(1/12))^(INDEX($B$85:C105,MATCH($K$9,$C$85:C105,0),1))-$K105)*((1-$F$36)^(1/12))^($C105-$K$9)+SUM($T$85:$V105))</f>
        <v>#N/A</v>
      </c>
      <c r="X105" s="61"/>
      <c r="Y105" s="61"/>
      <c r="Z105" s="61" t="e">
        <f t="shared" si="31"/>
        <v>#N/A</v>
      </c>
      <c r="AA105" s="322" t="e">
        <f>IF($C105&lt;=$K$9,($H$21)*((1-$F$36)^(1/12))^$B105-$L105+SUM($X$85:$Z105),(($H$21)*((1-$F$36)^(1/12))^(INDEX($B$85:C105,MATCH($K$9,$C$85:C105,0),1))-$L105)*((1-$F$36)^(1/12))^($C105-$K$9)+SUM($X$85:$Z105))</f>
        <v>#N/A</v>
      </c>
      <c r="AB105" s="141"/>
      <c r="AC105" s="322" t="e">
        <f t="shared" si="12"/>
        <v>#N/A</v>
      </c>
      <c r="AD105" s="141">
        <f t="shared" si="32"/>
        <v>0</v>
      </c>
      <c r="AE105" s="136" t="e">
        <f t="shared" si="24"/>
        <v>#N/A</v>
      </c>
      <c r="AF105" s="326" t="e">
        <f>IF($C105&lt;$K$9,SUM($H$20:$H$30)*((1-$F$36)^(1/12))^$B105-$M105+(($F$43/12*(1-$L$47)*($C105-$C$96))+($F$39-$S$96))+($F$43/12*COUNTIF($C$97:$C105,0)),(SUM($H$20:$H$30)*((1-$F$36)^(1/12))^(INDEX($B$85:C105,MATCH($K$9,$C$85:C105,0),1))-$M105)*((1-$F$36)^(1/12))^($C103-$K$9)+(($F$43/12*(1-$L$47)*COUNTIF($C$97:$C105,"&gt;0"))+($F$39-$S$96)+($F$43/12*COUNTIF($C$97:$C105,0))))</f>
        <v>#N/A</v>
      </c>
      <c r="AG105" s="130">
        <f t="shared" si="13"/>
        <v>0</v>
      </c>
      <c r="AH105" s="130">
        <f t="shared" si="27"/>
        <v>0</v>
      </c>
      <c r="AI105" s="141" t="e">
        <f t="shared" si="14"/>
        <v>#N/A</v>
      </c>
      <c r="AJ105" s="61" t="e">
        <f t="shared" si="15"/>
        <v>#N/A</v>
      </c>
      <c r="AK105" s="61" t="e">
        <f t="shared" si="16"/>
        <v>#N/A</v>
      </c>
      <c r="AL105" s="135" t="e">
        <f t="shared" si="17"/>
        <v>#N/A</v>
      </c>
    </row>
    <row r="106" spans="2:38" s="8" customFormat="1" ht="17.25">
      <c r="B106" s="8">
        <v>22</v>
      </c>
      <c r="C106" s="249" t="e">
        <f t="shared" si="28"/>
        <v>#N/A</v>
      </c>
      <c r="D106" s="476" t="e">
        <f t="shared" si="25"/>
        <v>#N/A</v>
      </c>
      <c r="E106" s="21" t="e">
        <f t="shared" si="18"/>
        <v>#N/A</v>
      </c>
      <c r="F106" s="392">
        <f>_xlfn.IFERROR(IF($K$9&gt;=C106,IF($C106=1,(((($L$32*((1-$F$36)^(1/12))^($B105+$K$9)))*(C106-C105))/$K$9),IF($C106&gt;0,VLOOKUP(1,$C$85:$F106,4,0),0)),0),0)</f>
        <v>0</v>
      </c>
      <c r="G106" s="390">
        <f>_xlfn.IFERROR(IF($K$9&gt;=$C106,IF($C106=1,(((($L$20*((1-$F$36)^(1/12))^($B105+$K$9)))*($C106-$C105))/$K$9),IF($C106&gt;0,VLOOKUP(1,$C$85:G105,5,0),0)),0),0)</f>
        <v>0</v>
      </c>
      <c r="H106" s="390">
        <f>_xlfn.IFERROR(IF($K$9&gt;=$C106,IF($C106=1,(((($L$21*((1-$F$36)^(1/12))^($B105+$K$9)))*($C106-$C105))/$K$9),IF($C106&gt;0,VLOOKUP(1,$C$85:H105,6,0),0)),0),0)</f>
        <v>0</v>
      </c>
      <c r="I106" s="391">
        <f t="shared" si="7"/>
        <v>0</v>
      </c>
      <c r="J106" s="392">
        <f t="shared" si="8"/>
        <v>0</v>
      </c>
      <c r="K106" s="393">
        <f t="shared" si="19"/>
        <v>0</v>
      </c>
      <c r="L106" s="392">
        <f t="shared" si="20"/>
        <v>0</v>
      </c>
      <c r="M106" s="411" t="e">
        <f t="shared" si="21"/>
        <v>#N/A</v>
      </c>
      <c r="N106" s="390">
        <f t="shared" si="22"/>
        <v>0</v>
      </c>
      <c r="O106" s="391"/>
      <c r="P106" s="139" t="e">
        <f t="shared" si="29"/>
        <v>#N/A</v>
      </c>
      <c r="Q106" s="139"/>
      <c r="R106" s="81"/>
      <c r="S106" s="61" t="e">
        <f t="shared" si="26"/>
        <v>#N/A</v>
      </c>
      <c r="T106" s="479"/>
      <c r="U106" s="415"/>
      <c r="V106" s="61" t="e">
        <f t="shared" si="30"/>
        <v>#N/A</v>
      </c>
      <c r="W106" s="363" t="e">
        <f>IF($C106&lt;=$K$9,($H$20)*((1-$F$36)^(1/12))^$B106-$K106+SUM($T$85:$V106),(($H$20)*((1-$F$36)^(1/12))^(INDEX($B$85:C106,MATCH($K$9,$C$85:C106,0),1))-$K106)*((1-$F$36)^(1/12))^($C106-$K$9)+SUM($T$85:$V106))</f>
        <v>#N/A</v>
      </c>
      <c r="X106" s="61"/>
      <c r="Y106" s="61"/>
      <c r="Z106" s="61" t="e">
        <f t="shared" si="31"/>
        <v>#N/A</v>
      </c>
      <c r="AA106" s="322" t="e">
        <f>IF($C106&lt;=$K$9,($H$21)*((1-$F$36)^(1/12))^$B106-$L106+SUM($X$85:$Z106),(($H$21)*((1-$F$36)^(1/12))^(INDEX($B$85:C106,MATCH($K$9,$C$85:C106,0),1))-$L106)*((1-$F$36)^(1/12))^($C106-$K$9)+SUM($X$85:$Z106))</f>
        <v>#N/A</v>
      </c>
      <c r="AB106" s="141"/>
      <c r="AC106" s="322" t="e">
        <f t="shared" si="12"/>
        <v>#N/A</v>
      </c>
      <c r="AD106" s="141">
        <f t="shared" si="32"/>
        <v>0</v>
      </c>
      <c r="AE106" s="136" t="e">
        <f t="shared" si="24"/>
        <v>#N/A</v>
      </c>
      <c r="AF106" s="326" t="e">
        <f>IF($C106&lt;$K$9,SUM($H$20:$H$30)*((1-$F$36)^(1/12))^$B106-$M106+(($F$43/12*(1-$L$47)*($C106-$C$96))+($F$39-$S$96))+($F$43/12*COUNTIF($C$97:$C106,0)),(SUM($H$20:$H$30)*((1-$F$36)^(1/12))^(INDEX($B$85:C106,MATCH($K$9,$C$85:C106,0),1))-$M106)*((1-$F$36)^(1/12))^($C104-$K$9)+(($F$43/12*(1-$L$47)*COUNTIF($C$97:$C106,"&gt;0"))+($F$39-$S$96)+($F$43/12*COUNTIF($C$97:$C106,0))))</f>
        <v>#N/A</v>
      </c>
      <c r="AG106" s="130">
        <f t="shared" si="13"/>
        <v>0</v>
      </c>
      <c r="AH106" s="130">
        <f t="shared" si="27"/>
        <v>0</v>
      </c>
      <c r="AI106" s="141" t="e">
        <f t="shared" si="14"/>
        <v>#N/A</v>
      </c>
      <c r="AJ106" s="61" t="e">
        <f t="shared" si="15"/>
        <v>#N/A</v>
      </c>
      <c r="AK106" s="61" t="e">
        <f t="shared" si="16"/>
        <v>#N/A</v>
      </c>
      <c r="AL106" s="135" t="e">
        <f t="shared" si="17"/>
        <v>#N/A</v>
      </c>
    </row>
    <row r="107" spans="2:38" s="8" customFormat="1" ht="17.25">
      <c r="B107" s="8">
        <v>23</v>
      </c>
      <c r="C107" s="249" t="e">
        <f t="shared" si="28"/>
        <v>#N/A</v>
      </c>
      <c r="D107" s="476" t="e">
        <f t="shared" si="25"/>
        <v>#N/A</v>
      </c>
      <c r="E107" s="21" t="e">
        <f t="shared" si="18"/>
        <v>#N/A</v>
      </c>
      <c r="F107" s="392">
        <f>_xlfn.IFERROR(IF($K$9&gt;=C107,IF($C107=1,(((($L$32*((1-$F$36)^(1/12))^($B106+$K$9)))*(C107-C106))/$K$9),IF($C107&gt;0,VLOOKUP(1,$C$85:$F107,4,0),0)),0),0)</f>
        <v>0</v>
      </c>
      <c r="G107" s="390">
        <f>_xlfn.IFERROR(IF($K$9&gt;=$C107,IF($C107=1,(((($L$20*((1-$F$36)^(1/12))^($B106+$K$9)))*($C107-$C106))/$K$9),IF($C107&gt;0,VLOOKUP(1,$C$85:G106,5,0),0)),0),0)</f>
        <v>0</v>
      </c>
      <c r="H107" s="390">
        <f>_xlfn.IFERROR(IF($K$9&gt;=$C107,IF($C107=1,(((($L$21*((1-$F$36)^(1/12))^($B106+$K$9)))*($C107-$C106))/$K$9),IF($C107&gt;0,VLOOKUP(1,$C$85:H106,6,0),0)),0),0)</f>
        <v>0</v>
      </c>
      <c r="I107" s="391">
        <f t="shared" si="7"/>
        <v>0</v>
      </c>
      <c r="J107" s="392">
        <f t="shared" si="8"/>
        <v>0</v>
      </c>
      <c r="K107" s="393">
        <f t="shared" si="19"/>
        <v>0</v>
      </c>
      <c r="L107" s="392">
        <f t="shared" si="20"/>
        <v>0</v>
      </c>
      <c r="M107" s="411" t="e">
        <f t="shared" si="21"/>
        <v>#N/A</v>
      </c>
      <c r="N107" s="390">
        <f t="shared" si="22"/>
        <v>0</v>
      </c>
      <c r="O107" s="391"/>
      <c r="P107" s="139" t="e">
        <f t="shared" si="29"/>
        <v>#N/A</v>
      </c>
      <c r="Q107" s="139"/>
      <c r="R107" s="81"/>
      <c r="S107" s="61" t="e">
        <f t="shared" si="26"/>
        <v>#N/A</v>
      </c>
      <c r="T107" s="479"/>
      <c r="U107" s="415"/>
      <c r="V107" s="61" t="e">
        <f t="shared" si="30"/>
        <v>#N/A</v>
      </c>
      <c r="W107" s="363" t="e">
        <f>IF($C107&lt;=$K$9,($H$20)*((1-$F$36)^(1/12))^$B107-$K107+SUM($T$85:$V107),(($H$20)*((1-$F$36)^(1/12))^(INDEX($B$85:C107,MATCH($K$9,$C$85:C107,0),1))-$K107)*((1-$F$36)^(1/12))^($C107-$K$9)+SUM($T$85:$V107))</f>
        <v>#N/A</v>
      </c>
      <c r="X107" s="61"/>
      <c r="Y107" s="61"/>
      <c r="Z107" s="61" t="e">
        <f t="shared" si="31"/>
        <v>#N/A</v>
      </c>
      <c r="AA107" s="322" t="e">
        <f>IF($C107&lt;=$K$9,($H$21)*((1-$F$36)^(1/12))^$B107-$L107+SUM($X$85:$Z107),(($H$21)*((1-$F$36)^(1/12))^(INDEX($B$85:C107,MATCH($K$9,$C$85:C107,0),1))-$L107)*((1-$F$36)^(1/12))^($C107-$K$9)+SUM($X$85:$Z107))</f>
        <v>#N/A</v>
      </c>
      <c r="AB107" s="141"/>
      <c r="AC107" s="322" t="e">
        <f t="shared" si="12"/>
        <v>#N/A</v>
      </c>
      <c r="AD107" s="141">
        <f t="shared" si="32"/>
        <v>0</v>
      </c>
      <c r="AE107" s="136" t="e">
        <f t="shared" si="24"/>
        <v>#N/A</v>
      </c>
      <c r="AF107" s="326" t="e">
        <f>IF($C107&lt;$K$9,SUM($H$20:$H$30)*((1-$F$36)^(1/12))^$B107-$M107+(($F$43/12*(1-$L$47)*($C107-$C$96))+($F$39-$S$96))+($F$43/12*COUNTIF($C$97:$C107,0)),(SUM($H$20:$H$30)*((1-$F$36)^(1/12))^(INDEX($B$85:C107,MATCH($K$9,$C$85:C107,0),1))-$M107)*((1-$F$36)^(1/12))^($C105-$K$9)+(($F$43/12*(1-$L$47)*COUNTIF($C$97:$C107,"&gt;0"))+($F$39-$S$96)+($F$43/12*COUNTIF($C$97:$C107,0))))</f>
        <v>#N/A</v>
      </c>
      <c r="AG107" s="130">
        <f t="shared" si="13"/>
        <v>0</v>
      </c>
      <c r="AH107" s="130">
        <f t="shared" si="27"/>
        <v>0</v>
      </c>
      <c r="AI107" s="141" t="e">
        <f t="shared" si="14"/>
        <v>#N/A</v>
      </c>
      <c r="AJ107" s="61" t="e">
        <f t="shared" si="15"/>
        <v>#N/A</v>
      </c>
      <c r="AK107" s="61" t="e">
        <f t="shared" si="16"/>
        <v>#N/A</v>
      </c>
      <c r="AL107" s="135" t="e">
        <f t="shared" si="17"/>
        <v>#N/A</v>
      </c>
    </row>
    <row r="108" spans="2:38" s="8" customFormat="1" ht="18" thickBot="1">
      <c r="B108" s="8">
        <v>24</v>
      </c>
      <c r="C108" s="249" t="e">
        <f t="shared" si="28"/>
        <v>#N/A</v>
      </c>
      <c r="D108" s="477" t="e">
        <f t="shared" si="25"/>
        <v>#N/A</v>
      </c>
      <c r="E108" s="21" t="e">
        <f t="shared" si="18"/>
        <v>#N/A</v>
      </c>
      <c r="F108" s="394">
        <f>_xlfn.IFERROR(IF($K$9&gt;=C108,IF($C108=1,(((($L$32*((1-$F$36)^(1/12))^($B107+$K$9)))*(C108-C107))/$K$9),IF($C108&gt;0,VLOOKUP(1,$C$85:$F108,4,0),0)),0),0)</f>
        <v>0</v>
      </c>
      <c r="G108" s="396">
        <f>_xlfn.IFERROR(IF($K$9&gt;=$C108,IF($C108=1,(((($L$20*((1-$F$36)^(1/12))^($B107+$K$9)))*($C108-$C107))/$K$9),IF($C108&gt;0,VLOOKUP(1,$C$85:G107,5,0),0)),0),0)</f>
        <v>0</v>
      </c>
      <c r="H108" s="396">
        <f>_xlfn.IFERROR(IF($K$9&gt;=$C108,IF($C108=1,(((($L$21*((1-$F$36)^(1/12))^($B107+$K$9)))*($C108-$C107))/$K$9),IF($C108&gt;0,VLOOKUP(1,$C$85:H107,6,0),0)),0),0)</f>
        <v>0</v>
      </c>
      <c r="I108" s="480">
        <f t="shared" si="7"/>
        <v>0</v>
      </c>
      <c r="J108" s="392">
        <f t="shared" si="8"/>
        <v>0</v>
      </c>
      <c r="K108" s="393">
        <f t="shared" si="19"/>
        <v>0</v>
      </c>
      <c r="L108" s="394">
        <f t="shared" si="20"/>
        <v>0</v>
      </c>
      <c r="M108" s="412" t="e">
        <f t="shared" si="21"/>
        <v>#N/A</v>
      </c>
      <c r="N108" s="396">
        <f t="shared" si="22"/>
        <v>0</v>
      </c>
      <c r="O108" s="397"/>
      <c r="P108" s="161" t="e">
        <f t="shared" si="29"/>
        <v>#N/A</v>
      </c>
      <c r="Q108" s="161"/>
      <c r="R108" s="162"/>
      <c r="S108" s="163" t="e">
        <f t="shared" si="26"/>
        <v>#N/A</v>
      </c>
      <c r="T108" s="481"/>
      <c r="U108" s="416"/>
      <c r="V108" s="163" t="e">
        <f t="shared" si="30"/>
        <v>#N/A</v>
      </c>
      <c r="W108" s="364" t="e">
        <f>IF($C108&lt;=$K$9,($H$20)*((1-$F$36)^(1/12))^$B108-$K108+SUM($T$85:$V108),(($H$20)*((1-$F$36)^(1/12))^(INDEX($B$85:C108,MATCH($K$9,$C$85:C108,0),1))-$K108)*((1-$F$36)^(1/12))^($C108-$K$9)+SUM($T$85:$V108))</f>
        <v>#N/A</v>
      </c>
      <c r="X108" s="163"/>
      <c r="Y108" s="163"/>
      <c r="Z108" s="163" t="e">
        <f t="shared" si="31"/>
        <v>#N/A</v>
      </c>
      <c r="AA108" s="324" t="e">
        <f>IF($C108&lt;=$K$9,($H$21)*((1-$F$36)^(1/12))^$B108-$L108+SUM($X$85:$Z108),(($H$21)*((1-$F$36)^(1/12))^(INDEX($B$85:C108,MATCH($K$9,$C$85:C108,0),1))-$L108)*((1-$F$36)^(1/12))^($C108-$K$9)+SUM($X$85:$Z108))</f>
        <v>#N/A</v>
      </c>
      <c r="AB108" s="147"/>
      <c r="AC108" s="324" t="e">
        <f t="shared" si="12"/>
        <v>#N/A</v>
      </c>
      <c r="AD108" s="147">
        <f t="shared" si="32"/>
        <v>0</v>
      </c>
      <c r="AE108" s="166" t="e">
        <f t="shared" si="24"/>
        <v>#N/A</v>
      </c>
      <c r="AF108" s="329" t="e">
        <f>IF($C108&lt;$K$9,SUM($H$20:$H$30)*((1-$F$36)^(1/12))^$B108-$M108+(($F$43/12*(1-$L$47)*($C108-$C$96))+($F$39-$S$96))+($F$43/12*COUNTIF($C$97:$C108,0)),(SUM($H$20:$H$30)*((1-$F$36)^(1/12))^(INDEX($B$85:C108,MATCH($K$9,$C$85:C108,0),1))-$M108)*((1-$F$36)^(1/12))^($C106-$K$9)+(($F$43/12*(1-$L$47)*COUNTIF($C$97:$C108,"&gt;0"))+($F$39-$S$96)+($F$43/12*COUNTIF($C$97:$C108,0))))</f>
        <v>#N/A</v>
      </c>
      <c r="AG108" s="149">
        <f t="shared" si="13"/>
        <v>0</v>
      </c>
      <c r="AH108" s="149">
        <f t="shared" si="27"/>
        <v>0</v>
      </c>
      <c r="AI108" s="147" t="e">
        <f t="shared" si="14"/>
        <v>#N/A</v>
      </c>
      <c r="AJ108" s="163" t="e">
        <f t="shared" si="15"/>
        <v>#N/A</v>
      </c>
      <c r="AK108" s="163" t="e">
        <f t="shared" si="16"/>
        <v>#N/A</v>
      </c>
      <c r="AL108" s="165" t="e">
        <f t="shared" si="17"/>
        <v>#N/A</v>
      </c>
    </row>
    <row r="109" spans="2:38" s="8" customFormat="1" ht="18" thickBot="1">
      <c r="B109" s="8">
        <v>25</v>
      </c>
      <c r="C109" s="474" t="e">
        <f t="shared" si="28"/>
        <v>#N/A</v>
      </c>
      <c r="D109" s="475" t="e">
        <f t="shared" si="25"/>
        <v>#N/A</v>
      </c>
      <c r="E109" s="246" t="e">
        <f t="shared" si="18"/>
        <v>#N/A</v>
      </c>
      <c r="F109" s="398">
        <f>_xlfn.IFERROR(IF($K$9&gt;=C109,IF($C109=1,(((($L$32*((1-$F$36)^(1/12))^($B108+$K$9)))*(C109-C108))/$K$9),IF($C109&gt;0,VLOOKUP(1,$C$85:$F109,4,0),0)),0),0)</f>
        <v>0</v>
      </c>
      <c r="G109" s="388">
        <f>_xlfn.IFERROR(IF($K$9&gt;=$C109,IF($C109=1,(((($L$20*((1-$F$36)^(1/12))^($B108+$K$9)))*($C109-$C108))/$K$9),IF($C109&gt;0,VLOOKUP(1,$C$85:G108,5,0),0)),0),0)</f>
        <v>0</v>
      </c>
      <c r="H109" s="388">
        <f>_xlfn.IFERROR(IF($K$9&gt;=$C109,IF($C109=1,(((($L$21*((1-$F$36)^(1/12))^($B108+$K$9)))*($C109-$C108))/$K$9),IF($C109&gt;0,VLOOKUP(1,$C$85:H108,6,0),0)),0),0)</f>
        <v>0</v>
      </c>
      <c r="I109" s="389">
        <f t="shared" si="7"/>
        <v>0</v>
      </c>
      <c r="J109" s="398">
        <f t="shared" si="8"/>
        <v>0</v>
      </c>
      <c r="K109" s="399">
        <f t="shared" si="19"/>
        <v>0</v>
      </c>
      <c r="L109" s="398">
        <f t="shared" si="20"/>
        <v>0</v>
      </c>
      <c r="M109" s="413" t="e">
        <f t="shared" si="21"/>
        <v>#N/A</v>
      </c>
      <c r="N109" s="388">
        <f t="shared" si="22"/>
        <v>0</v>
      </c>
      <c r="O109" s="389"/>
      <c r="P109" s="152" t="e">
        <f aca="true" t="shared" si="33" ref="P109:P121">IF(1&lt;=C109,$F$50*$L$47/12,0)</f>
        <v>#N/A</v>
      </c>
      <c r="Q109" s="152"/>
      <c r="R109" s="153"/>
      <c r="S109" s="154" t="e">
        <f t="shared" si="26"/>
        <v>#N/A</v>
      </c>
      <c r="T109" s="141"/>
      <c r="U109" s="61"/>
      <c r="V109" s="61" t="e">
        <f aca="true" t="shared" si="34" ref="V109:V121">IF($C109&lt;=0,($F$50*$F$52)*1/12,(($F$50*(1-$L$47)*($F$52))*1/12))</f>
        <v>#N/A</v>
      </c>
      <c r="W109" s="363" t="e">
        <f>IF($C109&lt;=$K$9,($H$20)*((1-$F$36)^(1/12))^$B109-$K109+SUM($T$85:$V109),(($H$20)*((1-$F$36)^(1/12))^(INDEX($B$85:C109,MATCH($K$9,$C$85:C109,0),1))-$K109)*((1-$F$36)^(1/12))^($C109-$K$9)+SUM($T$85:$V109))</f>
        <v>#N/A</v>
      </c>
      <c r="X109" s="61"/>
      <c r="Y109" s="61"/>
      <c r="Z109" s="61" t="e">
        <f aca="true" t="shared" si="35" ref="Z109:Z121">IF($C109&lt;=0,($F$50*$F$53)*1/12,(($F$50*(1-$L$47)*($F$53))*1/12))</f>
        <v>#N/A</v>
      </c>
      <c r="AA109" s="322" t="e">
        <f>IF($C109&lt;=$K$9,($H$21)*((1-$F$36)^(1/12))^$B109-$L109+SUM($X$85:$Z109),(($H$21)*((1-$F$36)^(1/12))^(INDEX($B$85:C109,MATCH($K$9,$C$85:C109,0),1))-$L109)*((1-$F$36)^(1/12))^($C109-$K$9)+SUM($X$85:$Z109))</f>
        <v>#N/A</v>
      </c>
      <c r="AB109" s="150"/>
      <c r="AC109" s="323" t="e">
        <f t="shared" si="12"/>
        <v>#N/A</v>
      </c>
      <c r="AD109" s="150">
        <f aca="true" t="shared" si="36" ref="AD109:AD121">$F$50/12</f>
        <v>0</v>
      </c>
      <c r="AE109" s="157" t="e">
        <f t="shared" si="24"/>
        <v>#N/A</v>
      </c>
      <c r="AF109" s="329" t="e">
        <f>IF($C109&lt;$K$9,SUM($H$20:$H$30)*((1-$F$36)^(1/12))^$B109-$M109+(($F$43/12*(1-$L$47)*($C$108-$C$96))+($F$39-$S$96))+($F$43/12*COUNTIF($C$97:$C$108,0))+($F$50/12*(1-$L$47)*COUNTIF($C$109:$C109,"&gt;0"))+($F$50/12*COUNTIF($C$109:$C109,0)),(SUM($H$20:$H$30)*((1-$F$36)^(1/12))^(INDEX($B$85:C109,MATCH($K$9,$C$85:C109,0),1))-$M109)*((1-$F$36)^(1/12))^($C107-$K$9)+(($F$43/12*(1-$L$47)*COUNTIF($C$97:$C$108,"&gt;0"))+($F$39-$S$96)+($F$43/12*COUNTIF($C$97:$C$108,0))+($F$50/12*COUNTIF($C$109:$C109,"&gt;0"))))</f>
        <v>#N/A</v>
      </c>
      <c r="AG109" s="117">
        <f t="shared" si="13"/>
        <v>0</v>
      </c>
      <c r="AH109" s="117">
        <f t="shared" si="27"/>
        <v>0</v>
      </c>
      <c r="AI109" s="141" t="e">
        <f t="shared" si="14"/>
        <v>#N/A</v>
      </c>
      <c r="AJ109" s="61" t="e">
        <f t="shared" si="15"/>
        <v>#N/A</v>
      </c>
      <c r="AK109" s="61" t="e">
        <f t="shared" si="16"/>
        <v>#N/A</v>
      </c>
      <c r="AL109" s="135" t="e">
        <f t="shared" si="17"/>
        <v>#N/A</v>
      </c>
    </row>
    <row r="110" spans="2:38" s="8" customFormat="1" ht="17.25">
      <c r="B110" s="8">
        <v>26</v>
      </c>
      <c r="C110" s="249" t="e">
        <f t="shared" si="28"/>
        <v>#N/A</v>
      </c>
      <c r="D110" s="476" t="e">
        <f t="shared" si="25"/>
        <v>#N/A</v>
      </c>
      <c r="E110" s="21" t="e">
        <f t="shared" si="18"/>
        <v>#N/A</v>
      </c>
      <c r="F110" s="392">
        <f>_xlfn.IFERROR(IF($K$9&gt;=C110,IF($C110=1,(((($L$32*((1-$F$36)^(1/12))^($B109+$K$9)))*(C110-C109))/$K$9),IF($C110&gt;0,VLOOKUP(1,$C$85:$F110,4,0),0)),0),0)</f>
        <v>0</v>
      </c>
      <c r="G110" s="390">
        <f>_xlfn.IFERROR(IF($K$9&gt;=$C110,IF($C110=1,(((($L$20*((1-$F$36)^(1/12))^($B109+$K$9)))*($C110-$C109))/$K$9),IF($C110&gt;0,VLOOKUP(1,$C$85:G109,5,0),0)),0),0)</f>
        <v>0</v>
      </c>
      <c r="H110" s="390">
        <f>_xlfn.IFERROR(IF($K$9&gt;=$C110,IF($C110=1,(((($L$21*((1-$F$36)^(1/12))^($B109+$K$9)))*($C110-$C109))/$K$9),IF($C110&gt;0,VLOOKUP(1,$C$85:H109,6,0),0)),0),0)</f>
        <v>0</v>
      </c>
      <c r="I110" s="391">
        <f t="shared" si="7"/>
        <v>0</v>
      </c>
      <c r="J110" s="392">
        <f t="shared" si="8"/>
        <v>0</v>
      </c>
      <c r="K110" s="393">
        <f t="shared" si="19"/>
        <v>0</v>
      </c>
      <c r="L110" s="392">
        <f t="shared" si="20"/>
        <v>0</v>
      </c>
      <c r="M110" s="411" t="e">
        <f t="shared" si="21"/>
        <v>#N/A</v>
      </c>
      <c r="N110" s="390">
        <f t="shared" si="22"/>
        <v>0</v>
      </c>
      <c r="O110" s="391"/>
      <c r="P110" s="139" t="e">
        <f t="shared" si="33"/>
        <v>#N/A</v>
      </c>
      <c r="Q110" s="139"/>
      <c r="R110" s="81"/>
      <c r="S110" s="61" t="e">
        <f t="shared" si="26"/>
        <v>#N/A</v>
      </c>
      <c r="T110" s="141"/>
      <c r="U110" s="61"/>
      <c r="V110" s="61" t="e">
        <f t="shared" si="34"/>
        <v>#N/A</v>
      </c>
      <c r="W110" s="363" t="e">
        <f>IF($C110&lt;=$K$9,($H$20)*((1-$F$36)^(1/12))^$B110-$K110+SUM($T$85:$V110),(($H$20)*((1-$F$36)^(1/12))^(INDEX($B$85:C110,MATCH($K$9,$C$85:C110,0),1))-$K110)*((1-$F$36)^(1/12))^($C110-$K$9)+SUM($T$85:$V110))</f>
        <v>#N/A</v>
      </c>
      <c r="X110" s="61"/>
      <c r="Y110" s="61"/>
      <c r="Z110" s="61" t="e">
        <f t="shared" si="35"/>
        <v>#N/A</v>
      </c>
      <c r="AA110" s="322" t="e">
        <f>IF($C110&lt;=$K$9,($H$21)*((1-$F$36)^(1/12))^$B110-$L110+SUM($X$85:$Z110),(($H$21)*((1-$F$36)^(1/12))^(INDEX($B$85:C110,MATCH($K$9,$C$85:C110,0),1))-$L110)*((1-$F$36)^(1/12))^($C110-$K$9)+SUM($X$85:$Z110))</f>
        <v>#N/A</v>
      </c>
      <c r="AB110" s="141"/>
      <c r="AC110" s="322" t="e">
        <f t="shared" si="12"/>
        <v>#N/A</v>
      </c>
      <c r="AD110" s="141">
        <f t="shared" si="36"/>
        <v>0</v>
      </c>
      <c r="AE110" s="136" t="e">
        <f t="shared" si="24"/>
        <v>#N/A</v>
      </c>
      <c r="AF110" s="326" t="e">
        <f>IF($C110&lt;$K$9,SUM($H$20:$H$30)*((1-$F$36)^(1/12))^$B110-$M110+(($F$43/12*(1-$L$47)*($C$108-$C$96))+($F$39-$S$96))+($F$43/12*COUNTIF($C$97:$C$108,0))+($F$50/12*(1-$L$47)*COUNTIF($C$109:$C110,"&gt;0"))+($F$50/12*COUNTIF($C$109:$C110,0)),(SUM($H$20:$H$30)*((1-$F$36)^(1/12))^(INDEX($B$85:C110,MATCH($K$9,$C$85:C110,0),1))-$M110)*((1-$F$36)^(1/12))^($C108-$K$9)+(($F$43/12*(1-$L$47)*COUNTIF($C$97:$C$108,"&gt;0"))+($F$39-$S$96)+($F$43/12*COUNTIF($C$97:$C$108,0))+($F$50/12*COUNTIF($C$109:$C110,"&gt;0"))))</f>
        <v>#N/A</v>
      </c>
      <c r="AG110" s="130">
        <f t="shared" si="13"/>
        <v>0</v>
      </c>
      <c r="AH110" s="130">
        <f t="shared" si="27"/>
        <v>0</v>
      </c>
      <c r="AI110" s="141" t="e">
        <f t="shared" si="14"/>
        <v>#N/A</v>
      </c>
      <c r="AJ110" s="61" t="e">
        <f t="shared" si="15"/>
        <v>#N/A</v>
      </c>
      <c r="AK110" s="61" t="e">
        <f t="shared" si="16"/>
        <v>#N/A</v>
      </c>
      <c r="AL110" s="135" t="e">
        <f t="shared" si="17"/>
        <v>#N/A</v>
      </c>
    </row>
    <row r="111" spans="2:38" s="8" customFormat="1" ht="17.25">
      <c r="B111" s="8">
        <v>27</v>
      </c>
      <c r="C111" s="249" t="e">
        <f t="shared" si="28"/>
        <v>#N/A</v>
      </c>
      <c r="D111" s="476" t="e">
        <f t="shared" si="25"/>
        <v>#N/A</v>
      </c>
      <c r="E111" s="21" t="e">
        <f t="shared" si="18"/>
        <v>#N/A</v>
      </c>
      <c r="F111" s="392">
        <f>_xlfn.IFERROR(IF($K$9&gt;=C111,IF($C111=1,(((($L$32*((1-$F$36)^(1/12))^($B110+$K$9)))*(C111-C110))/$K$9),IF($C111&gt;0,VLOOKUP(1,$C$85:$F111,4,0),0)),0),0)</f>
        <v>0</v>
      </c>
      <c r="G111" s="390">
        <f>_xlfn.IFERROR(IF($K$9&gt;=$C111,IF($C111=1,(((($L$20*((1-$F$36)^(1/12))^($B110+$K$9)))*($C111-$C110))/$K$9),IF($C111&gt;0,VLOOKUP(1,$C$85:G110,5,0),0)),0),0)</f>
        <v>0</v>
      </c>
      <c r="H111" s="390">
        <f>_xlfn.IFERROR(IF($K$9&gt;=$C111,IF($C111=1,(((($L$21*((1-$F$36)^(1/12))^($B110+$K$9)))*($C111-$C110))/$K$9),IF($C111&gt;0,VLOOKUP(1,$C$85:H110,6,0),0)),0),0)</f>
        <v>0</v>
      </c>
      <c r="I111" s="391">
        <f t="shared" si="7"/>
        <v>0</v>
      </c>
      <c r="J111" s="392">
        <f t="shared" si="8"/>
        <v>0</v>
      </c>
      <c r="K111" s="393">
        <f t="shared" si="19"/>
        <v>0</v>
      </c>
      <c r="L111" s="392">
        <f t="shared" si="20"/>
        <v>0</v>
      </c>
      <c r="M111" s="411" t="e">
        <f t="shared" si="21"/>
        <v>#N/A</v>
      </c>
      <c r="N111" s="390">
        <f t="shared" si="22"/>
        <v>0</v>
      </c>
      <c r="O111" s="391"/>
      <c r="P111" s="139" t="e">
        <f t="shared" si="33"/>
        <v>#N/A</v>
      </c>
      <c r="Q111" s="139"/>
      <c r="R111" s="81"/>
      <c r="S111" s="61" t="e">
        <f t="shared" si="26"/>
        <v>#N/A</v>
      </c>
      <c r="T111" s="141"/>
      <c r="U111" s="61"/>
      <c r="V111" s="61" t="e">
        <f t="shared" si="34"/>
        <v>#N/A</v>
      </c>
      <c r="W111" s="363" t="e">
        <f>IF($C111&lt;=$K$9,($H$20)*((1-$F$36)^(1/12))^$B111-$K111+SUM($T$85:$V111),(($H$20)*((1-$F$36)^(1/12))^(INDEX($B$85:C111,MATCH($K$9,$C$85:C111,0),1))-$K111)*((1-$F$36)^(1/12))^($C111-$K$9)+SUM($T$85:$V111))</f>
        <v>#N/A</v>
      </c>
      <c r="X111" s="61"/>
      <c r="Y111" s="61"/>
      <c r="Z111" s="61" t="e">
        <f t="shared" si="35"/>
        <v>#N/A</v>
      </c>
      <c r="AA111" s="322" t="e">
        <f>IF($C111&lt;=$K$9,($H$21)*((1-$F$36)^(1/12))^$B111-$L111+SUM($X$85:$Z111),(($H$21)*((1-$F$36)^(1/12))^(INDEX($B$85:C111,MATCH($K$9,$C$85:C111,0),1))-$L111)*((1-$F$36)^(1/12))^($C111-$K$9)+SUM($X$85:$Z111))</f>
        <v>#N/A</v>
      </c>
      <c r="AB111" s="141"/>
      <c r="AC111" s="322" t="e">
        <f t="shared" si="12"/>
        <v>#N/A</v>
      </c>
      <c r="AD111" s="141">
        <f t="shared" si="36"/>
        <v>0</v>
      </c>
      <c r="AE111" s="136" t="e">
        <f t="shared" si="24"/>
        <v>#N/A</v>
      </c>
      <c r="AF111" s="326" t="e">
        <f>IF($C111&lt;$K$9,SUM($H$20:$H$30)*((1-$F$36)^(1/12))^$B111-$M111+(($F$43/12*(1-$L$47)*($C$108-$C$96))+($F$39-$S$96))+($F$43/12*COUNTIF($C$97:$C$108,0))+($F$50/12*(1-$L$47)*COUNTIF($C$109:$C111,"&gt;0"))+($F$50/12*COUNTIF($C$109:$C111,0)),(SUM($H$20:$H$30)*((1-$F$36)^(1/12))^(INDEX($B$85:C111,MATCH($K$9,$C$85:C111,0),1))-$M111)*((1-$F$36)^(1/12))^($C109-$K$9)+(($F$43/12*(1-$L$47)*COUNTIF($C$97:$C$108,"&gt;0"))+($F$39-$S$96)+($F$43/12*COUNTIF($C$97:$C$108,0))+($F$50/12*COUNTIF($C$109:$C111,"&gt;0"))))</f>
        <v>#N/A</v>
      </c>
      <c r="AG111" s="130">
        <f t="shared" si="13"/>
        <v>0</v>
      </c>
      <c r="AH111" s="130">
        <f t="shared" si="27"/>
        <v>0</v>
      </c>
      <c r="AI111" s="141" t="e">
        <f t="shared" si="14"/>
        <v>#N/A</v>
      </c>
      <c r="AJ111" s="61" t="e">
        <f t="shared" si="15"/>
        <v>#N/A</v>
      </c>
      <c r="AK111" s="61" t="e">
        <f t="shared" si="16"/>
        <v>#N/A</v>
      </c>
      <c r="AL111" s="135" t="e">
        <f t="shared" si="17"/>
        <v>#N/A</v>
      </c>
    </row>
    <row r="112" spans="2:38" s="8" customFormat="1" ht="17.25">
      <c r="B112" s="8">
        <v>28</v>
      </c>
      <c r="C112" s="249" t="e">
        <f t="shared" si="28"/>
        <v>#N/A</v>
      </c>
      <c r="D112" s="476" t="e">
        <f t="shared" si="25"/>
        <v>#N/A</v>
      </c>
      <c r="E112" s="21" t="e">
        <f t="shared" si="18"/>
        <v>#N/A</v>
      </c>
      <c r="F112" s="392">
        <f>_xlfn.IFERROR(IF($K$9&gt;=C112,IF($C112=1,(((($L$32*((1-$F$36)^(1/12))^($B111+$K$9)))*(C112-C111))/$K$9),IF($C112&gt;0,VLOOKUP(1,$C$85:$F112,4,0),0)),0),0)</f>
        <v>0</v>
      </c>
      <c r="G112" s="390">
        <f>_xlfn.IFERROR(IF($K$9&gt;=$C112,IF($C112=1,(((($L$20*((1-$F$36)^(1/12))^($B111+$K$9)))*($C112-$C111))/$K$9),IF($C112&gt;0,VLOOKUP(1,$C$85:G111,5,0),0)),0),0)</f>
        <v>0</v>
      </c>
      <c r="H112" s="390">
        <f>_xlfn.IFERROR(IF($K$9&gt;=$C112,IF($C112=1,(((($L$21*((1-$F$36)^(1/12))^($B111+$K$9)))*($C112-$C111))/$K$9),IF($C112&gt;0,VLOOKUP(1,$C$85:H111,6,0),0)),0),0)</f>
        <v>0</v>
      </c>
      <c r="I112" s="391">
        <f t="shared" si="7"/>
        <v>0</v>
      </c>
      <c r="J112" s="392">
        <f t="shared" si="8"/>
        <v>0</v>
      </c>
      <c r="K112" s="393">
        <f t="shared" si="19"/>
        <v>0</v>
      </c>
      <c r="L112" s="392">
        <f t="shared" si="20"/>
        <v>0</v>
      </c>
      <c r="M112" s="411" t="e">
        <f t="shared" si="21"/>
        <v>#N/A</v>
      </c>
      <c r="N112" s="390">
        <f t="shared" si="22"/>
        <v>0</v>
      </c>
      <c r="O112" s="391"/>
      <c r="P112" s="139" t="e">
        <f t="shared" si="33"/>
        <v>#N/A</v>
      </c>
      <c r="Q112" s="139"/>
      <c r="R112" s="81"/>
      <c r="S112" s="61" t="e">
        <f t="shared" si="26"/>
        <v>#N/A</v>
      </c>
      <c r="T112" s="141"/>
      <c r="U112" s="61"/>
      <c r="V112" s="61" t="e">
        <f t="shared" si="34"/>
        <v>#N/A</v>
      </c>
      <c r="W112" s="363" t="e">
        <f>IF($C112&lt;=$K$9,($H$20)*((1-$F$36)^(1/12))^$B112-$K112+SUM($T$85:$V112),(($H$20)*((1-$F$36)^(1/12))^(INDEX($B$85:C112,MATCH($K$9,$C$85:C112,0),1))-$K112)*((1-$F$36)^(1/12))^($C112-$K$9)+SUM($T$85:$V112))</f>
        <v>#N/A</v>
      </c>
      <c r="X112" s="61"/>
      <c r="Y112" s="61"/>
      <c r="Z112" s="61" t="e">
        <f t="shared" si="35"/>
        <v>#N/A</v>
      </c>
      <c r="AA112" s="322" t="e">
        <f>IF($C112&lt;=$K$9,($H$21)*((1-$F$36)^(1/12))^$B112-$L112+SUM($X$85:$Z112),(($H$21)*((1-$F$36)^(1/12))^(INDEX($B$85:C112,MATCH($K$9,$C$85:C112,0),1))-$L112)*((1-$F$36)^(1/12))^($C112-$K$9)+SUM($X$85:$Z112))</f>
        <v>#N/A</v>
      </c>
      <c r="AB112" s="141"/>
      <c r="AC112" s="322" t="e">
        <f t="shared" si="12"/>
        <v>#N/A</v>
      </c>
      <c r="AD112" s="141">
        <f t="shared" si="36"/>
        <v>0</v>
      </c>
      <c r="AE112" s="136" t="e">
        <f t="shared" si="24"/>
        <v>#N/A</v>
      </c>
      <c r="AF112" s="326" t="e">
        <f>IF($C112&lt;$K$9,SUM($H$20:$H$30)*((1-$F$36)^(1/12))^$B112-$M112+(($F$43/12*(1-$L$47)*($C$108-$C$96))+($F$39-$S$96))+($F$43/12*COUNTIF($C$97:$C$108,0))+($F$50/12*(1-$L$47)*COUNTIF($C$109:$C112,"&gt;0"))+($F$50/12*COUNTIF($C$109:$C112,0)),(SUM($H$20:$H$30)*((1-$F$36)^(1/12))^(INDEX($B$85:C112,MATCH($K$9,$C$85:C112,0),1))-$M112)*((1-$F$36)^(1/12))^($C110-$K$9)+(($F$43/12*(1-$L$47)*COUNTIF($C$97:$C$108,"&gt;0"))+($F$39-$S$96)+($F$43/12*COUNTIF($C$97:$C$108,0))+($F$50/12*COUNTIF($C$109:$C112,"&gt;0"))))</f>
        <v>#N/A</v>
      </c>
      <c r="AG112" s="130">
        <f t="shared" si="13"/>
        <v>0</v>
      </c>
      <c r="AH112" s="130">
        <f t="shared" si="27"/>
        <v>0</v>
      </c>
      <c r="AI112" s="141" t="e">
        <f t="shared" si="14"/>
        <v>#N/A</v>
      </c>
      <c r="AJ112" s="61" t="e">
        <f t="shared" si="15"/>
        <v>#N/A</v>
      </c>
      <c r="AK112" s="61" t="e">
        <f t="shared" si="16"/>
        <v>#N/A</v>
      </c>
      <c r="AL112" s="135" t="e">
        <f t="shared" si="17"/>
        <v>#N/A</v>
      </c>
    </row>
    <row r="113" spans="2:38" s="8" customFormat="1" ht="17.25">
      <c r="B113" s="8">
        <v>29</v>
      </c>
      <c r="C113" s="249" t="e">
        <f t="shared" si="28"/>
        <v>#N/A</v>
      </c>
      <c r="D113" s="476" t="e">
        <f t="shared" si="25"/>
        <v>#N/A</v>
      </c>
      <c r="E113" s="21" t="e">
        <f t="shared" si="18"/>
        <v>#N/A</v>
      </c>
      <c r="F113" s="392">
        <f>_xlfn.IFERROR(IF($K$9&gt;=C113,IF($C113=1,(((($L$32*((1-$F$36)^(1/12))^($B112+$K$9)))*(C113-C112))/$K$9),IF($C113&gt;0,VLOOKUP(1,$C$85:$F113,4,0),0)),0),0)</f>
        <v>0</v>
      </c>
      <c r="G113" s="390">
        <f>_xlfn.IFERROR(IF($K$9&gt;=$C113,IF($C113=1,(((($L$20*((1-$F$36)^(1/12))^($B112+$K$9)))*($C113-$C112))/$K$9),IF($C113&gt;0,VLOOKUP(1,$C$85:G112,5,0),0)),0),0)</f>
        <v>0</v>
      </c>
      <c r="H113" s="390">
        <f>_xlfn.IFERROR(IF($K$9&gt;=$C113,IF($C113=1,(((($L$21*((1-$F$36)^(1/12))^($B112+$K$9)))*($C113-$C112))/$K$9),IF($C113&gt;0,VLOOKUP(1,$C$85:H112,6,0),0)),0),0)</f>
        <v>0</v>
      </c>
      <c r="I113" s="391">
        <f t="shared" si="7"/>
        <v>0</v>
      </c>
      <c r="J113" s="392">
        <f t="shared" si="8"/>
        <v>0</v>
      </c>
      <c r="K113" s="393">
        <f t="shared" si="19"/>
        <v>0</v>
      </c>
      <c r="L113" s="392">
        <f t="shared" si="20"/>
        <v>0</v>
      </c>
      <c r="M113" s="411" t="e">
        <f t="shared" si="21"/>
        <v>#N/A</v>
      </c>
      <c r="N113" s="390">
        <f t="shared" si="22"/>
        <v>0</v>
      </c>
      <c r="O113" s="391"/>
      <c r="P113" s="139" t="e">
        <f t="shared" si="33"/>
        <v>#N/A</v>
      </c>
      <c r="Q113" s="139"/>
      <c r="R113" s="81"/>
      <c r="S113" s="61" t="e">
        <f t="shared" si="26"/>
        <v>#N/A</v>
      </c>
      <c r="T113" s="141"/>
      <c r="U113" s="61"/>
      <c r="V113" s="61" t="e">
        <f t="shared" si="34"/>
        <v>#N/A</v>
      </c>
      <c r="W113" s="363" t="e">
        <f>IF($C113&lt;=$K$9,($H$20)*((1-$F$36)^(1/12))^$B113-$K113+SUM($T$85:$V113),(($H$20)*((1-$F$36)^(1/12))^(INDEX($B$85:C113,MATCH($K$9,$C$85:C113,0),1))-$K113)*((1-$F$36)^(1/12))^($C113-$K$9)+SUM($T$85:$V113))</f>
        <v>#N/A</v>
      </c>
      <c r="X113" s="61"/>
      <c r="Y113" s="61"/>
      <c r="Z113" s="61" t="e">
        <f t="shared" si="35"/>
        <v>#N/A</v>
      </c>
      <c r="AA113" s="322" t="e">
        <f>IF($C113&lt;=$K$9,($H$21)*((1-$F$36)^(1/12))^$B113-$L113+SUM($X$85:$Z113),(($H$21)*((1-$F$36)^(1/12))^(INDEX($B$85:C113,MATCH($K$9,$C$85:C113,0),1))-$L113)*((1-$F$36)^(1/12))^($C113-$K$9)+SUM($X$85:$Z113))</f>
        <v>#N/A</v>
      </c>
      <c r="AB113" s="141"/>
      <c r="AC113" s="322" t="e">
        <f t="shared" si="12"/>
        <v>#N/A</v>
      </c>
      <c r="AD113" s="141">
        <f t="shared" si="36"/>
        <v>0</v>
      </c>
      <c r="AE113" s="136" t="e">
        <f t="shared" si="24"/>
        <v>#N/A</v>
      </c>
      <c r="AF113" s="326" t="e">
        <f>IF($C113&lt;$K$9,SUM($H$20:$H$30)*((1-$F$36)^(1/12))^$B113-$M113+(($F$43/12*(1-$L$47)*($C$108-$C$96))+($F$39-$S$96))+($F$43/12*COUNTIF($C$97:$C$108,0))+($F$50/12*(1-$L$47)*COUNTIF($C$109:$C113,"&gt;0"))+($F$50/12*COUNTIF($C$109:$C113,0)),(SUM($H$20:$H$30)*((1-$F$36)^(1/12))^(INDEX($B$85:C113,MATCH($K$9,$C$85:C113,0),1))-$M113)*((1-$F$36)^(1/12))^($C111-$K$9)+(($F$43/12*(1-$L$47)*COUNTIF($C$97:$C$108,"&gt;0"))+($F$39-$S$96)+($F$43/12*COUNTIF($C$97:$C$108,0))+($F$50/12*COUNTIF($C$109:$C113,"&gt;0"))))</f>
        <v>#N/A</v>
      </c>
      <c r="AG113" s="130">
        <f t="shared" si="13"/>
        <v>0</v>
      </c>
      <c r="AH113" s="130">
        <f t="shared" si="27"/>
        <v>0</v>
      </c>
      <c r="AI113" s="141" t="e">
        <f t="shared" si="14"/>
        <v>#N/A</v>
      </c>
      <c r="AJ113" s="61" t="e">
        <f t="shared" si="15"/>
        <v>#N/A</v>
      </c>
      <c r="AK113" s="61" t="e">
        <f t="shared" si="16"/>
        <v>#N/A</v>
      </c>
      <c r="AL113" s="135" t="e">
        <f t="shared" si="17"/>
        <v>#N/A</v>
      </c>
    </row>
    <row r="114" spans="2:38" s="8" customFormat="1" ht="17.25">
      <c r="B114" s="8">
        <v>30</v>
      </c>
      <c r="C114" s="249" t="e">
        <f t="shared" si="28"/>
        <v>#N/A</v>
      </c>
      <c r="D114" s="476" t="e">
        <f t="shared" si="25"/>
        <v>#N/A</v>
      </c>
      <c r="E114" s="21" t="e">
        <f t="shared" si="18"/>
        <v>#N/A</v>
      </c>
      <c r="F114" s="392">
        <f>_xlfn.IFERROR(IF($K$9&gt;=C114,IF($C114=1,(((($L$32*((1-$F$36)^(1/12))^($B113+$K$9)))*(C114-C113))/$K$9),IF($C114&gt;0,VLOOKUP(1,$C$85:$F114,4,0),0)),0),0)</f>
        <v>0</v>
      </c>
      <c r="G114" s="390">
        <f>_xlfn.IFERROR(IF($K$9&gt;=$C114,IF($C114=1,(((($L$20*((1-$F$36)^(1/12))^($B113+$K$9)))*($C114-$C113))/$K$9),IF($C114&gt;0,VLOOKUP(1,$C$85:G113,5,0),0)),0),0)</f>
        <v>0</v>
      </c>
      <c r="H114" s="390">
        <f>_xlfn.IFERROR(IF($K$9&gt;=$C114,IF($C114=1,(((($L$21*((1-$F$36)^(1/12))^($B113+$K$9)))*($C114-$C113))/$K$9),IF($C114&gt;0,VLOOKUP(1,$C$85:H113,6,0),0)),0),0)</f>
        <v>0</v>
      </c>
      <c r="I114" s="391">
        <f t="shared" si="7"/>
        <v>0</v>
      </c>
      <c r="J114" s="392">
        <f t="shared" si="8"/>
        <v>0</v>
      </c>
      <c r="K114" s="393">
        <f t="shared" si="19"/>
        <v>0</v>
      </c>
      <c r="L114" s="392">
        <f t="shared" si="20"/>
        <v>0</v>
      </c>
      <c r="M114" s="411" t="e">
        <f t="shared" si="21"/>
        <v>#N/A</v>
      </c>
      <c r="N114" s="390">
        <f t="shared" si="22"/>
        <v>0</v>
      </c>
      <c r="O114" s="391"/>
      <c r="P114" s="139" t="e">
        <f t="shared" si="33"/>
        <v>#N/A</v>
      </c>
      <c r="Q114" s="139"/>
      <c r="R114" s="81"/>
      <c r="S114" s="61" t="e">
        <f t="shared" si="26"/>
        <v>#N/A</v>
      </c>
      <c r="T114" s="141"/>
      <c r="U114" s="61"/>
      <c r="V114" s="61" t="e">
        <f t="shared" si="34"/>
        <v>#N/A</v>
      </c>
      <c r="W114" s="363" t="e">
        <f>IF($C114&lt;=$K$9,($H$20)*((1-$F$36)^(1/12))^$B114-$K114+SUM($T$85:$V114),(($H$20)*((1-$F$36)^(1/12))^(INDEX($B$85:C114,MATCH($K$9,$C$85:C114,0),1))-$K114)*((1-$F$36)^(1/12))^($C114-$K$9)+SUM($T$85:$V114))</f>
        <v>#N/A</v>
      </c>
      <c r="X114" s="61"/>
      <c r="Y114" s="61"/>
      <c r="Z114" s="61" t="e">
        <f t="shared" si="35"/>
        <v>#N/A</v>
      </c>
      <c r="AA114" s="322" t="e">
        <f>IF($C114&lt;=$K$9,($H$21)*((1-$F$36)^(1/12))^$B114-$L114+SUM($X$85:$Z114),(($H$21)*((1-$F$36)^(1/12))^(INDEX($B$85:C114,MATCH($K$9,$C$85:C114,0),1))-$L114)*((1-$F$36)^(1/12))^($C114-$K$9)+SUM($X$85:$Z114))</f>
        <v>#N/A</v>
      </c>
      <c r="AB114" s="141"/>
      <c r="AC114" s="322" t="e">
        <f t="shared" si="12"/>
        <v>#N/A</v>
      </c>
      <c r="AD114" s="141">
        <f t="shared" si="36"/>
        <v>0</v>
      </c>
      <c r="AE114" s="136" t="e">
        <f t="shared" si="24"/>
        <v>#N/A</v>
      </c>
      <c r="AF114" s="326" t="e">
        <f>IF($C114&lt;$K$9,SUM($H$20:$H$30)*((1-$F$36)^(1/12))^$B114-$M114+(($F$43/12*(1-$L$47)*($C$108-$C$96))+($F$39-$S$96))+($F$43/12*COUNTIF($C$97:$C$108,0))+($F$50/12*(1-$L$47)*COUNTIF($C$109:$C114,"&gt;0"))+($F$50/12*COUNTIF($C$109:$C114,0)),(SUM($H$20:$H$30)*((1-$F$36)^(1/12))^(INDEX($B$85:C114,MATCH($K$9,$C$85:C114,0),1))-$M114)*((1-$F$36)^(1/12))^($C112-$K$9)+(($F$43/12*(1-$L$47)*COUNTIF($C$97:$C$108,"&gt;0"))+($F$39-$S$96)+($F$43/12*COUNTIF($C$97:$C$108,0))+($F$50/12*COUNTIF($C$109:$C114,"&gt;0"))))</f>
        <v>#N/A</v>
      </c>
      <c r="AG114" s="130">
        <f t="shared" si="13"/>
        <v>0</v>
      </c>
      <c r="AH114" s="130">
        <f t="shared" si="27"/>
        <v>0</v>
      </c>
      <c r="AI114" s="141" t="e">
        <f t="shared" si="14"/>
        <v>#N/A</v>
      </c>
      <c r="AJ114" s="61" t="e">
        <f t="shared" si="15"/>
        <v>#N/A</v>
      </c>
      <c r="AK114" s="61" t="e">
        <f t="shared" si="16"/>
        <v>#N/A</v>
      </c>
      <c r="AL114" s="135" t="e">
        <f t="shared" si="17"/>
        <v>#N/A</v>
      </c>
    </row>
    <row r="115" spans="2:38" s="8" customFormat="1" ht="17.25">
      <c r="B115" s="8">
        <v>31</v>
      </c>
      <c r="C115" s="249" t="e">
        <f t="shared" si="28"/>
        <v>#N/A</v>
      </c>
      <c r="D115" s="476" t="e">
        <f t="shared" si="25"/>
        <v>#N/A</v>
      </c>
      <c r="E115" s="21" t="e">
        <f t="shared" si="18"/>
        <v>#N/A</v>
      </c>
      <c r="F115" s="392">
        <f>_xlfn.IFERROR(IF($K$9&gt;=C115,IF($C115=1,(((($L$32*((1-$F$36)^(1/12))^($B114+$K$9)))*(C115-C114))/$K$9),IF($C115&gt;0,VLOOKUP(1,$C$85:$F115,4,0),0)),0),0)</f>
        <v>0</v>
      </c>
      <c r="G115" s="390">
        <f>_xlfn.IFERROR(IF($K$9&gt;=$C115,IF($C115=1,(((($L$20*((1-$F$36)^(1/12))^($B114+$K$9)))*($C115-$C114))/$K$9),IF($C115&gt;0,VLOOKUP(1,$C$85:G114,5,0),0)),0),0)</f>
        <v>0</v>
      </c>
      <c r="H115" s="390">
        <f>_xlfn.IFERROR(IF($K$9&gt;=$C115,IF($C115=1,(((($L$21*((1-$F$36)^(1/12))^($B114+$K$9)))*($C115-$C114))/$K$9),IF($C115&gt;0,VLOOKUP(1,$C$85:H114,6,0),0)),0),0)</f>
        <v>0</v>
      </c>
      <c r="I115" s="391">
        <f t="shared" si="7"/>
        <v>0</v>
      </c>
      <c r="J115" s="392">
        <f t="shared" si="8"/>
        <v>0</v>
      </c>
      <c r="K115" s="393">
        <f t="shared" si="19"/>
        <v>0</v>
      </c>
      <c r="L115" s="392">
        <f t="shared" si="20"/>
        <v>0</v>
      </c>
      <c r="M115" s="411" t="e">
        <f t="shared" si="21"/>
        <v>#N/A</v>
      </c>
      <c r="N115" s="390">
        <f t="shared" si="22"/>
        <v>0</v>
      </c>
      <c r="O115" s="391"/>
      <c r="P115" s="139" t="e">
        <f t="shared" si="33"/>
        <v>#N/A</v>
      </c>
      <c r="Q115" s="139"/>
      <c r="R115" s="81"/>
      <c r="S115" s="61" t="e">
        <f t="shared" si="26"/>
        <v>#N/A</v>
      </c>
      <c r="T115" s="141"/>
      <c r="U115" s="61"/>
      <c r="V115" s="61" t="e">
        <f t="shared" si="34"/>
        <v>#N/A</v>
      </c>
      <c r="W115" s="363" t="e">
        <f>IF($C115&lt;=$K$9,($H$20)*((1-$F$36)^(1/12))^$B115-$K115+SUM($T$85:$V115),(($H$20)*((1-$F$36)^(1/12))^(INDEX($B$85:C115,MATCH($K$9,$C$85:C115,0),1))-$K115)*((1-$F$36)^(1/12))^($C115-$K$9)+SUM($T$85:$V115))</f>
        <v>#N/A</v>
      </c>
      <c r="X115" s="61"/>
      <c r="Y115" s="61"/>
      <c r="Z115" s="61" t="e">
        <f t="shared" si="35"/>
        <v>#N/A</v>
      </c>
      <c r="AA115" s="322" t="e">
        <f>IF($C115&lt;=$K$9,($H$21)*((1-$F$36)^(1/12))^$B115-$L115+SUM($X$85:$Z115),(($H$21)*((1-$F$36)^(1/12))^(INDEX($B$85:C115,MATCH($K$9,$C$85:C115,0),1))-$L115)*((1-$F$36)^(1/12))^($C115-$K$9)+SUM($X$85:$Z115))</f>
        <v>#N/A</v>
      </c>
      <c r="AB115" s="141"/>
      <c r="AC115" s="322" t="e">
        <f t="shared" si="12"/>
        <v>#N/A</v>
      </c>
      <c r="AD115" s="141">
        <f t="shared" si="36"/>
        <v>0</v>
      </c>
      <c r="AE115" s="136" t="e">
        <f t="shared" si="24"/>
        <v>#N/A</v>
      </c>
      <c r="AF115" s="326" t="e">
        <f>IF($C115&lt;$K$9,SUM($H$20:$H$30)*((1-$F$36)^(1/12))^$B115-$M115+(($F$43/12*(1-$L$47)*($C$108-$C$96))+($F$39-$S$96))+($F$43/12*COUNTIF($C$97:$C$108,0))+($F$50/12*(1-$L$47)*COUNTIF($C$109:$C115,"&gt;0"))+($F$50/12*COUNTIF($C$109:$C115,0)),(SUM($H$20:$H$30)*((1-$F$36)^(1/12))^(INDEX($B$85:C115,MATCH($K$9,$C$85:C115,0),1))-$M115)*((1-$F$36)^(1/12))^($C113-$K$9)+(($F$43/12*(1-$L$47)*COUNTIF($C$97:$C$108,"&gt;0"))+($F$39-$S$96)+($F$43/12*COUNTIF($C$97:$C$108,0))+($F$50/12*COUNTIF($C$109:$C115,"&gt;0"))))</f>
        <v>#N/A</v>
      </c>
      <c r="AG115" s="130">
        <f t="shared" si="13"/>
        <v>0</v>
      </c>
      <c r="AH115" s="130">
        <f t="shared" si="27"/>
        <v>0</v>
      </c>
      <c r="AI115" s="141" t="e">
        <f t="shared" si="14"/>
        <v>#N/A</v>
      </c>
      <c r="AJ115" s="61" t="e">
        <f t="shared" si="15"/>
        <v>#N/A</v>
      </c>
      <c r="AK115" s="61" t="e">
        <f t="shared" si="16"/>
        <v>#N/A</v>
      </c>
      <c r="AL115" s="135" t="e">
        <f t="shared" si="17"/>
        <v>#N/A</v>
      </c>
    </row>
    <row r="116" spans="2:38" s="8" customFormat="1" ht="17.25">
      <c r="B116" s="8">
        <v>32</v>
      </c>
      <c r="C116" s="249" t="e">
        <f t="shared" si="28"/>
        <v>#N/A</v>
      </c>
      <c r="D116" s="476" t="e">
        <f t="shared" si="25"/>
        <v>#N/A</v>
      </c>
      <c r="E116" s="21" t="e">
        <f t="shared" si="18"/>
        <v>#N/A</v>
      </c>
      <c r="F116" s="392">
        <f>_xlfn.IFERROR(IF($K$9&gt;=C116,IF($C116=1,(((($L$32*((1-$F$36)^(1/12))^($B115+$K$9)))*(C116-C115))/$K$9),IF($C116&gt;0,VLOOKUP(1,$C$85:$F116,4,0),0)),0),0)</f>
        <v>0</v>
      </c>
      <c r="G116" s="390">
        <f>_xlfn.IFERROR(IF($K$9&gt;=$C116,IF($C116=1,(((($L$20*((1-$F$36)^(1/12))^($B115+$K$9)))*($C116-$C115))/$K$9),IF($C116&gt;0,VLOOKUP(1,$C$85:G115,5,0),0)),0),0)</f>
        <v>0</v>
      </c>
      <c r="H116" s="390">
        <f>_xlfn.IFERROR(IF($K$9&gt;=$C116,IF($C116=1,(((($L$21*((1-$F$36)^(1/12))^($B115+$K$9)))*($C116-$C115))/$K$9),IF($C116&gt;0,VLOOKUP(1,$C$85:H115,6,0),0)),0),0)</f>
        <v>0</v>
      </c>
      <c r="I116" s="391">
        <f t="shared" si="7"/>
        <v>0</v>
      </c>
      <c r="J116" s="392">
        <f t="shared" si="8"/>
        <v>0</v>
      </c>
      <c r="K116" s="393">
        <f t="shared" si="19"/>
        <v>0</v>
      </c>
      <c r="L116" s="392">
        <f t="shared" si="20"/>
        <v>0</v>
      </c>
      <c r="M116" s="411" t="e">
        <f t="shared" si="21"/>
        <v>#N/A</v>
      </c>
      <c r="N116" s="390">
        <f t="shared" si="22"/>
        <v>0</v>
      </c>
      <c r="O116" s="391"/>
      <c r="P116" s="139" t="e">
        <f t="shared" si="33"/>
        <v>#N/A</v>
      </c>
      <c r="Q116" s="139"/>
      <c r="R116" s="81"/>
      <c r="S116" s="61" t="e">
        <f t="shared" si="26"/>
        <v>#N/A</v>
      </c>
      <c r="T116" s="141"/>
      <c r="U116" s="61"/>
      <c r="V116" s="61" t="e">
        <f t="shared" si="34"/>
        <v>#N/A</v>
      </c>
      <c r="W116" s="363" t="e">
        <f>IF($C116&lt;=$K$9,($H$20)*((1-$F$36)^(1/12))^$B116-$K116+SUM($T$85:$V116),(($H$20)*((1-$F$36)^(1/12))^(INDEX($B$85:C116,MATCH($K$9,$C$85:C116,0),1))-$K116)*((1-$F$36)^(1/12))^($C116-$K$9)+SUM($T$85:$V116))</f>
        <v>#N/A</v>
      </c>
      <c r="X116" s="61"/>
      <c r="Y116" s="61"/>
      <c r="Z116" s="61" t="e">
        <f t="shared" si="35"/>
        <v>#N/A</v>
      </c>
      <c r="AA116" s="322" t="e">
        <f>IF($C116&lt;=$K$9,($H$21)*((1-$F$36)^(1/12))^$B116-$L116+SUM($X$85:$Z116),(($H$21)*((1-$F$36)^(1/12))^(INDEX($B$85:C116,MATCH($K$9,$C$85:C116,0),1))-$L116)*((1-$F$36)^(1/12))^($C116-$K$9)+SUM($X$85:$Z116))</f>
        <v>#N/A</v>
      </c>
      <c r="AB116" s="141"/>
      <c r="AC116" s="322" t="e">
        <f t="shared" si="12"/>
        <v>#N/A</v>
      </c>
      <c r="AD116" s="141">
        <f t="shared" si="36"/>
        <v>0</v>
      </c>
      <c r="AE116" s="136" t="e">
        <f t="shared" si="24"/>
        <v>#N/A</v>
      </c>
      <c r="AF116" s="326" t="e">
        <f>IF($C116&lt;$K$9,SUM($H$20:$H$30)*((1-$F$36)^(1/12))^$B116-$M116+(($F$43/12*(1-$L$47)*($C$108-$C$96))+($F$39-$S$96))+($F$43/12*COUNTIF($C$97:$C$108,0))+($F$50/12*(1-$L$47)*COUNTIF($C$109:$C116,"&gt;0"))+($F$50/12*COUNTIF($C$109:$C116,0)),(SUM($H$20:$H$30)*((1-$F$36)^(1/12))^(INDEX($B$85:C116,MATCH($K$9,$C$85:C116,0),1))-$M116)*((1-$F$36)^(1/12))^($C114-$K$9)+(($F$43/12*(1-$L$47)*COUNTIF($C$97:$C$108,"&gt;0"))+($F$39-$S$96)+($F$43/12*COUNTIF($C$97:$C$108,0))+($F$50/12*COUNTIF($C$109:$C116,"&gt;0"))))</f>
        <v>#N/A</v>
      </c>
      <c r="AG116" s="130">
        <f t="shared" si="13"/>
        <v>0</v>
      </c>
      <c r="AH116" s="130">
        <f t="shared" si="27"/>
        <v>0</v>
      </c>
      <c r="AI116" s="141" t="e">
        <f t="shared" si="14"/>
        <v>#N/A</v>
      </c>
      <c r="AJ116" s="61" t="e">
        <f t="shared" si="15"/>
        <v>#N/A</v>
      </c>
      <c r="AK116" s="61" t="e">
        <f t="shared" si="16"/>
        <v>#N/A</v>
      </c>
      <c r="AL116" s="135" t="e">
        <f t="shared" si="17"/>
        <v>#N/A</v>
      </c>
    </row>
    <row r="117" spans="2:38" s="8" customFormat="1" ht="17.25">
      <c r="B117" s="8">
        <v>33</v>
      </c>
      <c r="C117" s="249" t="e">
        <f t="shared" si="28"/>
        <v>#N/A</v>
      </c>
      <c r="D117" s="476" t="e">
        <f t="shared" si="25"/>
        <v>#N/A</v>
      </c>
      <c r="E117" s="21" t="e">
        <f t="shared" si="18"/>
        <v>#N/A</v>
      </c>
      <c r="F117" s="392">
        <f>_xlfn.IFERROR(IF($K$9&gt;=C117,IF($C117=1,(((($L$32*((1-$F$36)^(1/12))^($B116+$K$9)))*(C117-C116))/$K$9),IF($C117&gt;0,VLOOKUP(1,$C$85:$F117,4,0),0)),0),0)</f>
        <v>0</v>
      </c>
      <c r="G117" s="390">
        <f>_xlfn.IFERROR(IF($K$9&gt;=$C117,IF($C117=1,(((($L$20*((1-$F$36)^(1/12))^($B116+$K$9)))*($C117-$C116))/$K$9),IF($C117&gt;0,VLOOKUP(1,$C$85:G116,5,0),0)),0),0)</f>
        <v>0</v>
      </c>
      <c r="H117" s="390">
        <f>_xlfn.IFERROR(IF($K$9&gt;=$C117,IF($C117=1,(((($L$21*((1-$F$36)^(1/12))^($B116+$K$9)))*($C117-$C116))/$K$9),IF($C117&gt;0,VLOOKUP(1,$C$85:H116,6,0),0)),0),0)</f>
        <v>0</v>
      </c>
      <c r="I117" s="391">
        <f t="shared" si="7"/>
        <v>0</v>
      </c>
      <c r="J117" s="392">
        <f t="shared" si="8"/>
        <v>0</v>
      </c>
      <c r="K117" s="393">
        <f t="shared" si="19"/>
        <v>0</v>
      </c>
      <c r="L117" s="392">
        <f t="shared" si="20"/>
        <v>0</v>
      </c>
      <c r="M117" s="411" t="e">
        <f t="shared" si="21"/>
        <v>#N/A</v>
      </c>
      <c r="N117" s="390">
        <f t="shared" si="22"/>
        <v>0</v>
      </c>
      <c r="O117" s="391"/>
      <c r="P117" s="139" t="e">
        <f t="shared" si="33"/>
        <v>#N/A</v>
      </c>
      <c r="Q117" s="139"/>
      <c r="R117" s="81"/>
      <c r="S117" s="61" t="e">
        <f t="shared" si="26"/>
        <v>#N/A</v>
      </c>
      <c r="T117" s="141"/>
      <c r="U117" s="61"/>
      <c r="V117" s="61" t="e">
        <f t="shared" si="34"/>
        <v>#N/A</v>
      </c>
      <c r="W117" s="363" t="e">
        <f>IF($C117&lt;=$K$9,($H$20)*((1-$F$36)^(1/12))^$B117-$K117+SUM($T$85:$V117),(($H$20)*((1-$F$36)^(1/12))^(INDEX($B$85:C117,MATCH($K$9,$C$85:C117,0),1))-$K117)*((1-$F$36)^(1/12))^($C117-$K$9)+SUM($T$85:$V117))</f>
        <v>#N/A</v>
      </c>
      <c r="X117" s="61"/>
      <c r="Y117" s="61"/>
      <c r="Z117" s="61" t="e">
        <f t="shared" si="35"/>
        <v>#N/A</v>
      </c>
      <c r="AA117" s="322" t="e">
        <f>IF($C117&lt;=$K$9,($H$21)*((1-$F$36)^(1/12))^$B117-$L117+SUM($X$85:$Z117),(($H$21)*((1-$F$36)^(1/12))^(INDEX($B$85:C117,MATCH($K$9,$C$85:C117,0),1))-$L117)*((1-$F$36)^(1/12))^($C117-$K$9)+SUM($X$85:$Z117))</f>
        <v>#N/A</v>
      </c>
      <c r="AB117" s="141"/>
      <c r="AC117" s="322" t="e">
        <f t="shared" si="12"/>
        <v>#N/A</v>
      </c>
      <c r="AD117" s="141">
        <f t="shared" si="36"/>
        <v>0</v>
      </c>
      <c r="AE117" s="136" t="e">
        <f t="shared" si="24"/>
        <v>#N/A</v>
      </c>
      <c r="AF117" s="326" t="e">
        <f>IF($C117&lt;$K$9,SUM($H$20:$H$30)*((1-$F$36)^(1/12))^$B117-$M117+(($F$43/12*(1-$L$47)*($C$108-$C$96))+($F$39-$S$96))+($F$43/12*COUNTIF($C$97:$C$108,0))+($F$50/12*(1-$L$47)*COUNTIF($C$109:$C117,"&gt;0"))+($F$50/12*COUNTIF($C$109:$C117,0)),(SUM($H$20:$H$30)*((1-$F$36)^(1/12))^(INDEX($B$85:C117,MATCH($K$9,$C$85:C117,0),1))-$M117)*((1-$F$36)^(1/12))^($C115-$K$9)+(($F$43/12*(1-$L$47)*COUNTIF($C$97:$C$108,"&gt;0"))+($F$39-$S$96)+($F$43/12*COUNTIF($C$97:$C$108,0))+($F$50/12*COUNTIF($C$109:$C117,"&gt;0"))))</f>
        <v>#N/A</v>
      </c>
      <c r="AG117" s="130">
        <f t="shared" si="13"/>
        <v>0</v>
      </c>
      <c r="AH117" s="130">
        <f t="shared" si="27"/>
        <v>0</v>
      </c>
      <c r="AI117" s="141" t="e">
        <f t="shared" si="14"/>
        <v>#N/A</v>
      </c>
      <c r="AJ117" s="61" t="e">
        <f t="shared" si="15"/>
        <v>#N/A</v>
      </c>
      <c r="AK117" s="61" t="e">
        <f t="shared" si="16"/>
        <v>#N/A</v>
      </c>
      <c r="AL117" s="135" t="e">
        <f t="shared" si="17"/>
        <v>#N/A</v>
      </c>
    </row>
    <row r="118" spans="2:38" s="8" customFormat="1" ht="17.25">
      <c r="B118" s="8">
        <v>34</v>
      </c>
      <c r="C118" s="249" t="e">
        <f t="shared" si="28"/>
        <v>#N/A</v>
      </c>
      <c r="D118" s="476" t="e">
        <f t="shared" si="25"/>
        <v>#N/A</v>
      </c>
      <c r="E118" s="21" t="e">
        <f t="shared" si="18"/>
        <v>#N/A</v>
      </c>
      <c r="F118" s="392">
        <f>_xlfn.IFERROR(IF($K$9&gt;=C118,IF($C118=1,(((($L$32*((1-$F$36)^(1/12))^($B117+$K$9)))*(C118-C117))/$K$9),IF($C118&gt;0,VLOOKUP(1,$C$85:$F118,4,0),0)),0),0)</f>
        <v>0</v>
      </c>
      <c r="G118" s="390">
        <f>_xlfn.IFERROR(IF($K$9&gt;=$C118,IF($C118=1,(((($L$20*((1-$F$36)^(1/12))^($B117+$K$9)))*($C118-$C117))/$K$9),IF($C118&gt;0,VLOOKUP(1,$C$85:G117,5,0),0)),0),0)</f>
        <v>0</v>
      </c>
      <c r="H118" s="390">
        <f>_xlfn.IFERROR(IF($K$9&gt;=$C118,IF($C118=1,(((($L$21*((1-$F$36)^(1/12))^($B117+$K$9)))*($C118-$C117))/$K$9),IF($C118&gt;0,VLOOKUP(1,$C$85:H117,6,0),0)),0),0)</f>
        <v>0</v>
      </c>
      <c r="I118" s="391">
        <f t="shared" si="7"/>
        <v>0</v>
      </c>
      <c r="J118" s="392">
        <f t="shared" si="8"/>
        <v>0</v>
      </c>
      <c r="K118" s="393">
        <f t="shared" si="19"/>
        <v>0</v>
      </c>
      <c r="L118" s="392">
        <f t="shared" si="20"/>
        <v>0</v>
      </c>
      <c r="M118" s="411" t="e">
        <f t="shared" si="21"/>
        <v>#N/A</v>
      </c>
      <c r="N118" s="390">
        <f t="shared" si="22"/>
        <v>0</v>
      </c>
      <c r="O118" s="391"/>
      <c r="P118" s="139" t="e">
        <f t="shared" si="33"/>
        <v>#N/A</v>
      </c>
      <c r="Q118" s="139"/>
      <c r="R118" s="81"/>
      <c r="S118" s="61" t="e">
        <f t="shared" si="26"/>
        <v>#N/A</v>
      </c>
      <c r="T118" s="141"/>
      <c r="U118" s="61"/>
      <c r="V118" s="61" t="e">
        <f t="shared" si="34"/>
        <v>#N/A</v>
      </c>
      <c r="W118" s="363" t="e">
        <f>IF($C118&lt;=$K$9,($H$20)*((1-$F$36)^(1/12))^$B118-$K118+SUM($T$85:$V118),(($H$20)*((1-$F$36)^(1/12))^(INDEX($B$85:C118,MATCH($K$9,$C$85:C118,0),1))-$K118)*((1-$F$36)^(1/12))^($C118-$K$9)+SUM($T$85:$V118))</f>
        <v>#N/A</v>
      </c>
      <c r="X118" s="61"/>
      <c r="Y118" s="61"/>
      <c r="Z118" s="61" t="e">
        <f t="shared" si="35"/>
        <v>#N/A</v>
      </c>
      <c r="AA118" s="322" t="e">
        <f>IF($C118&lt;=$K$9,($H$21)*((1-$F$36)^(1/12))^$B118-$L118+SUM($X$85:$Z118),(($H$21)*((1-$F$36)^(1/12))^(INDEX($B$85:C118,MATCH($K$9,$C$85:C118,0),1))-$L118)*((1-$F$36)^(1/12))^($C118-$K$9)+SUM($X$85:$Z118))</f>
        <v>#N/A</v>
      </c>
      <c r="AB118" s="141"/>
      <c r="AC118" s="322" t="e">
        <f t="shared" si="12"/>
        <v>#N/A</v>
      </c>
      <c r="AD118" s="141">
        <f t="shared" si="36"/>
        <v>0</v>
      </c>
      <c r="AE118" s="136" t="e">
        <f t="shared" si="24"/>
        <v>#N/A</v>
      </c>
      <c r="AF118" s="326" t="e">
        <f>IF($C118&lt;$K$9,SUM($H$20:$H$30)*((1-$F$36)^(1/12))^$B118-$M118+(($F$43/12*(1-$L$47)*($C$108-$C$96))+($F$39-$S$96))+($F$43/12*COUNTIF($C$97:$C$108,0))+($F$50/12*(1-$L$47)*COUNTIF($C$109:$C118,"&gt;0"))+($F$50/12*COUNTIF($C$109:$C118,0)),(SUM($H$20:$H$30)*((1-$F$36)^(1/12))^(INDEX($B$85:C118,MATCH($K$9,$C$85:C118,0),1))-$M118)*((1-$F$36)^(1/12))^($C116-$K$9)+(($F$43/12*(1-$L$47)*COUNTIF($C$97:$C$108,"&gt;0"))+($F$39-$S$96)+($F$43/12*COUNTIF($C$97:$C$108,0))+($F$50/12*COUNTIF($C$109:$C118,"&gt;0"))))</f>
        <v>#N/A</v>
      </c>
      <c r="AG118" s="130">
        <f t="shared" si="13"/>
        <v>0</v>
      </c>
      <c r="AH118" s="130">
        <f t="shared" si="27"/>
        <v>0</v>
      </c>
      <c r="AI118" s="141" t="e">
        <f t="shared" si="14"/>
        <v>#N/A</v>
      </c>
      <c r="AJ118" s="61" t="e">
        <f t="shared" si="15"/>
        <v>#N/A</v>
      </c>
      <c r="AK118" s="61" t="e">
        <f t="shared" si="16"/>
        <v>#N/A</v>
      </c>
      <c r="AL118" s="135" t="e">
        <f t="shared" si="17"/>
        <v>#N/A</v>
      </c>
    </row>
    <row r="119" spans="2:38" s="8" customFormat="1" ht="17.25">
      <c r="B119" s="8">
        <v>35</v>
      </c>
      <c r="C119" s="249" t="e">
        <f t="shared" si="28"/>
        <v>#N/A</v>
      </c>
      <c r="D119" s="476" t="e">
        <f t="shared" si="25"/>
        <v>#N/A</v>
      </c>
      <c r="E119" s="21" t="e">
        <f t="shared" si="18"/>
        <v>#N/A</v>
      </c>
      <c r="F119" s="392">
        <f>_xlfn.IFERROR(IF($K$9&gt;=C119,IF($C119=1,(((($L$32*((1-$F$36)^(1/12))^($B118+$K$9)))*(C119-C118))/$K$9),IF($C119&gt;0,VLOOKUP(1,$C$85:$F119,4,0),0)),0),0)</f>
        <v>0</v>
      </c>
      <c r="G119" s="390">
        <f>_xlfn.IFERROR(IF($K$9&gt;=$C119,IF($C119=1,(((($L$20*((1-$F$36)^(1/12))^($B118+$K$9)))*($C119-$C118))/$K$9),IF($C119&gt;0,VLOOKUP(1,$C$85:G118,5,0),0)),0),0)</f>
        <v>0</v>
      </c>
      <c r="H119" s="390">
        <f>_xlfn.IFERROR(IF($K$9&gt;=$C119,IF($C119=1,(((($L$21*((1-$F$36)^(1/12))^($B118+$K$9)))*($C119-$C118))/$K$9),IF($C119&gt;0,VLOOKUP(1,$C$85:H118,6,0),0)),0),0)</f>
        <v>0</v>
      </c>
      <c r="I119" s="391">
        <f t="shared" si="7"/>
        <v>0</v>
      </c>
      <c r="J119" s="392">
        <f t="shared" si="8"/>
        <v>0</v>
      </c>
      <c r="K119" s="393">
        <f t="shared" si="19"/>
        <v>0</v>
      </c>
      <c r="L119" s="392">
        <f t="shared" si="20"/>
        <v>0</v>
      </c>
      <c r="M119" s="411" t="e">
        <f t="shared" si="21"/>
        <v>#N/A</v>
      </c>
      <c r="N119" s="390">
        <f t="shared" si="22"/>
        <v>0</v>
      </c>
      <c r="O119" s="391"/>
      <c r="P119" s="139" t="e">
        <f t="shared" si="33"/>
        <v>#N/A</v>
      </c>
      <c r="Q119" s="139"/>
      <c r="R119" s="81"/>
      <c r="S119" s="61" t="e">
        <f t="shared" si="26"/>
        <v>#N/A</v>
      </c>
      <c r="T119" s="141"/>
      <c r="U119" s="61"/>
      <c r="V119" s="61" t="e">
        <f t="shared" si="34"/>
        <v>#N/A</v>
      </c>
      <c r="W119" s="363" t="e">
        <f>IF($C119&lt;=$K$9,($H$20)*((1-$F$36)^(1/12))^$B119-$K119+SUM($T$85:$V119),(($H$20)*((1-$F$36)^(1/12))^(INDEX($B$85:C119,MATCH($K$9,$C$85:C119,0),1))-$K119)*((1-$F$36)^(1/12))^($C119-$K$9)+SUM($T$85:$V119))</f>
        <v>#N/A</v>
      </c>
      <c r="X119" s="61"/>
      <c r="Y119" s="61"/>
      <c r="Z119" s="61" t="e">
        <f t="shared" si="35"/>
        <v>#N/A</v>
      </c>
      <c r="AA119" s="322" t="e">
        <f>IF($C119&lt;=$K$9,($H$21)*((1-$F$36)^(1/12))^$B119-$L119+SUM($X$85:$Z119),(($H$21)*((1-$F$36)^(1/12))^(INDEX($B$85:C119,MATCH($K$9,$C$85:C119,0),1))-$L119)*((1-$F$36)^(1/12))^($C119-$K$9)+SUM($X$85:$Z119))</f>
        <v>#N/A</v>
      </c>
      <c r="AB119" s="141"/>
      <c r="AC119" s="322" t="e">
        <f t="shared" si="12"/>
        <v>#N/A</v>
      </c>
      <c r="AD119" s="141">
        <f t="shared" si="36"/>
        <v>0</v>
      </c>
      <c r="AE119" s="136" t="e">
        <f t="shared" si="24"/>
        <v>#N/A</v>
      </c>
      <c r="AF119" s="326" t="e">
        <f>IF($C119&lt;$K$9,SUM($H$20:$H$30)*((1-$F$36)^(1/12))^$B119-$M119+(($F$43/12*(1-$L$47)*($C$108-$C$96))+($F$39-$S$96))+($F$43/12*COUNTIF($C$97:$C$108,0))+($F$50/12*(1-$L$47)*COUNTIF($C$109:$C119,"&gt;0"))+($F$50/12*COUNTIF($C$109:$C119,0)),(SUM($H$20:$H$30)*((1-$F$36)^(1/12))^(INDEX($B$85:C119,MATCH($K$9,$C$85:C119,0),1))-$M119)*((1-$F$36)^(1/12))^($C117-$K$9)+(($F$43/12*(1-$L$47)*COUNTIF($C$97:$C$108,"&gt;0"))+($F$39-$S$96)+($F$43/12*COUNTIF($C$97:$C$108,0))+($F$50/12*COUNTIF($C$109:$C119,"&gt;0"))))</f>
        <v>#N/A</v>
      </c>
      <c r="AG119" s="130">
        <f t="shared" si="13"/>
        <v>0</v>
      </c>
      <c r="AH119" s="130">
        <f t="shared" si="27"/>
        <v>0</v>
      </c>
      <c r="AI119" s="141" t="e">
        <f t="shared" si="14"/>
        <v>#N/A</v>
      </c>
      <c r="AJ119" s="61" t="e">
        <f t="shared" si="15"/>
        <v>#N/A</v>
      </c>
      <c r="AK119" s="61" t="e">
        <f t="shared" si="16"/>
        <v>#N/A</v>
      </c>
      <c r="AL119" s="135" t="e">
        <f t="shared" si="17"/>
        <v>#N/A</v>
      </c>
    </row>
    <row r="120" spans="2:38" s="8" customFormat="1" ht="18" thickBot="1">
      <c r="B120" s="8">
        <v>36</v>
      </c>
      <c r="C120" s="258" t="e">
        <f t="shared" si="28"/>
        <v>#N/A</v>
      </c>
      <c r="D120" s="477" t="e">
        <f t="shared" si="25"/>
        <v>#N/A</v>
      </c>
      <c r="E120" s="63" t="e">
        <f t="shared" si="18"/>
        <v>#N/A</v>
      </c>
      <c r="F120" s="394">
        <f>_xlfn.IFERROR(IF($K$9&gt;=C120,IF($C120=1,(((($L$32*((1-$F$36)^(1/12))^($B119+$K$9)))*(C120-C119))/$K$9),IF($C120&gt;0,VLOOKUP(1,$C$85:$F120,4,0),0)),0),0)</f>
        <v>0</v>
      </c>
      <c r="G120" s="396">
        <f>_xlfn.IFERROR(IF($K$9&gt;=$C120,IF($C120=1,(((($L$20*((1-$F$36)^(1/12))^($B119+$K$9)))*($C120-$C119))/$K$9),IF($C120&gt;0,VLOOKUP(1,$C$85:G119,5,0),0)),0),0)</f>
        <v>0</v>
      </c>
      <c r="H120" s="396">
        <f>_xlfn.IFERROR(IF($K$9&gt;=$C120,IF($C120=1,(((($L$21*((1-$F$36)^(1/12))^($B119+$K$9)))*($C120-$C119))/$K$9),IF($C120&gt;0,VLOOKUP(1,$C$85:H119,6,0),0)),0),0)</f>
        <v>0</v>
      </c>
      <c r="I120" s="480">
        <f t="shared" si="7"/>
        <v>0</v>
      </c>
      <c r="J120" s="394">
        <f t="shared" si="8"/>
        <v>0</v>
      </c>
      <c r="K120" s="395">
        <f t="shared" si="19"/>
        <v>0</v>
      </c>
      <c r="L120" s="392">
        <f t="shared" si="20"/>
        <v>0</v>
      </c>
      <c r="M120" s="411" t="e">
        <f t="shared" si="21"/>
        <v>#N/A</v>
      </c>
      <c r="N120" s="390">
        <f t="shared" si="22"/>
        <v>0</v>
      </c>
      <c r="O120" s="391"/>
      <c r="P120" s="161" t="e">
        <f t="shared" si="33"/>
        <v>#N/A</v>
      </c>
      <c r="Q120" s="161"/>
      <c r="R120" s="162"/>
      <c r="S120" s="163" t="e">
        <f t="shared" si="26"/>
        <v>#N/A</v>
      </c>
      <c r="T120" s="147"/>
      <c r="U120" s="163"/>
      <c r="V120" s="163" t="e">
        <f t="shared" si="34"/>
        <v>#N/A</v>
      </c>
      <c r="W120" s="364" t="e">
        <f>IF($C120&lt;=$K$9,($H$20)*((1-$F$36)^(1/12))^$B120-$K120+SUM($T$85:$V120),(($H$20)*((1-$F$36)^(1/12))^(INDEX($B$85:C120,MATCH($K$9,$C$85:C120,0),1))-$K120)*((1-$F$36)^(1/12))^($C120-$K$9)+SUM($T$85:$V120))</f>
        <v>#N/A</v>
      </c>
      <c r="X120" s="163"/>
      <c r="Y120" s="163"/>
      <c r="Z120" s="163" t="e">
        <f t="shared" si="35"/>
        <v>#N/A</v>
      </c>
      <c r="AA120" s="324" t="e">
        <f>IF($C120&lt;=$K$9,($H$21)*((1-$F$36)^(1/12))^$B120-$L120+SUM($X$85:$Z120),(($H$21)*((1-$F$36)^(1/12))^(INDEX($B$85:C120,MATCH($K$9,$C$85:C120,0),1))-$L120)*((1-$F$36)^(1/12))^($C120-$K$9)+SUM($X$85:$Z120))</f>
        <v>#N/A</v>
      </c>
      <c r="AB120" s="147"/>
      <c r="AC120" s="324" t="e">
        <f t="shared" si="12"/>
        <v>#N/A</v>
      </c>
      <c r="AD120" s="147">
        <f t="shared" si="36"/>
        <v>0</v>
      </c>
      <c r="AE120" s="166" t="e">
        <f t="shared" si="24"/>
        <v>#N/A</v>
      </c>
      <c r="AF120" s="326" t="e">
        <f>IF($C120&lt;$K$9,SUM($H$20:$H$30)*((1-$F$36)^(1/12))^$B120-$M120+(($F$43/12*(1-$L$47)*($C$108-$C$96))+($F$39-$S$96))+($F$43/12*COUNTIF($C$97:$C$108,0))+($F$50/12*(1-$L$47)*COUNTIF($C$109:$C120,"&gt;0"))+($F$50/12*COUNTIF($C$109:$C120,0)),(SUM($H$20:$H$30)*((1-$F$36)^(1/12))^(INDEX($B$85:C120,MATCH($K$9,$C$85:C120,0),1))-$M120)*((1-$F$36)^(1/12))^($C118-$K$9)+(($F$43/12*(1-$L$47)*COUNTIF($C$97:$C$108,"&gt;0"))+($F$39-$S$96)+($F$43/12*COUNTIF($C$97:$C$108,0))+($F$50/12*COUNTIF($C$109:$C120,"&gt;0"))))</f>
        <v>#N/A</v>
      </c>
      <c r="AG120" s="130">
        <f t="shared" si="13"/>
        <v>0</v>
      </c>
      <c r="AH120" s="130">
        <f t="shared" si="27"/>
        <v>0</v>
      </c>
      <c r="AI120" s="141" t="e">
        <f t="shared" si="14"/>
        <v>#N/A</v>
      </c>
      <c r="AJ120" s="61" t="e">
        <f t="shared" si="15"/>
        <v>#N/A</v>
      </c>
      <c r="AK120" s="61" t="e">
        <f t="shared" si="16"/>
        <v>#N/A</v>
      </c>
      <c r="AL120" s="135" t="e">
        <f t="shared" si="17"/>
        <v>#N/A</v>
      </c>
    </row>
    <row r="121" spans="2:38" s="8" customFormat="1" ht="18" thickBot="1">
      <c r="B121" s="8">
        <v>37</v>
      </c>
      <c r="C121" s="258" t="e">
        <f t="shared" si="28"/>
        <v>#N/A</v>
      </c>
      <c r="D121" s="482" t="e">
        <f t="shared" si="25"/>
        <v>#N/A</v>
      </c>
      <c r="E121" s="63" t="e">
        <f t="shared" si="18"/>
        <v>#N/A</v>
      </c>
      <c r="F121" s="394">
        <f>_xlfn.IFERROR(IF($K$9&gt;=C121,IF($C121=1,(((($L$32*((1-$F$36)^(1/12))^($B120+$K$9)))*(C121-C120))/$K$9),IF($C121&gt;0,VLOOKUP(1,$C$85:$F121,4,0),0)),0),0)</f>
        <v>0</v>
      </c>
      <c r="G121" s="396">
        <f>_xlfn.IFERROR(IF($K$9&gt;=$C121,IF($C121=1,(((($L$20*((1-$F$36)^(1/12))^($B120+$K$9)))*($C121-$C120))/$K$9),IF($C121&gt;0,VLOOKUP(1,$C$85:G120,5,0),0)),0),0)</f>
        <v>0</v>
      </c>
      <c r="H121" s="396">
        <f>_xlfn.IFERROR(IF($K$9&gt;=$C121,IF($C121=1,(((($L$21*((1-$F$36)^(1/12))^($B120+$K$9)))*($C121-$C120))/$K$9),IF($C121&gt;0,VLOOKUP(1,$C$85:H120,6,0),0)),0),0)</f>
        <v>0</v>
      </c>
      <c r="I121" s="397">
        <f t="shared" si="7"/>
        <v>0</v>
      </c>
      <c r="J121" s="394">
        <f t="shared" si="8"/>
        <v>0</v>
      </c>
      <c r="K121" s="395">
        <f t="shared" si="19"/>
        <v>0</v>
      </c>
      <c r="L121" s="400">
        <f t="shared" si="20"/>
        <v>0</v>
      </c>
      <c r="M121" s="414" t="e">
        <f t="shared" si="21"/>
        <v>#N/A</v>
      </c>
      <c r="N121" s="401">
        <f t="shared" si="22"/>
        <v>0</v>
      </c>
      <c r="O121" s="483"/>
      <c r="P121" s="161" t="e">
        <f t="shared" si="33"/>
        <v>#N/A</v>
      </c>
      <c r="Q121" s="161"/>
      <c r="R121" s="162"/>
      <c r="S121" s="163" t="e">
        <f t="shared" si="26"/>
        <v>#N/A</v>
      </c>
      <c r="T121" s="147"/>
      <c r="U121" s="163"/>
      <c r="V121" s="163" t="e">
        <f t="shared" si="34"/>
        <v>#N/A</v>
      </c>
      <c r="W121" s="364" t="e">
        <f>IF($C121&lt;=$K$9,($H$20)*((1-$F$36)^(1/12))^$B121-$K121+SUM($T$85:$V121),(($H$20)*((1-$F$36)^(1/12))^(INDEX($B$85:C121,MATCH($K$9,$C$85:C121,0),1))-$K121)*((1-$F$36)^(1/12))^($C121-$K$9)+SUM($T$85:$V121))</f>
        <v>#N/A</v>
      </c>
      <c r="X121" s="163"/>
      <c r="Y121" s="163"/>
      <c r="Z121" s="163" t="e">
        <f t="shared" si="35"/>
        <v>#N/A</v>
      </c>
      <c r="AA121" s="324" t="e">
        <f>IF($C121&lt;=$K$9,($H$21)*((1-$F$36)^(1/12))^$B121-$L121+SUM($X$85:$Z121),(($H$21)*((1-$F$36)^(1/12))^(INDEX($B$85:C121,MATCH($K$9,$C$85:C121,0),1))-$L121)*((1-$F$36)^(1/12))^($C121-$K$9)+SUM($X$85:$Z121))</f>
        <v>#N/A</v>
      </c>
      <c r="AB121" s="147"/>
      <c r="AC121" s="324" t="e">
        <f t="shared" si="12"/>
        <v>#N/A</v>
      </c>
      <c r="AD121" s="147">
        <f t="shared" si="36"/>
        <v>0</v>
      </c>
      <c r="AE121" s="166" t="e">
        <f t="shared" si="24"/>
        <v>#N/A</v>
      </c>
      <c r="AF121" s="329" t="e">
        <f>IF($C121&lt;$K$9,SUM($H$20:$H$30)*((1-$F$36)^(1/12))^$B121-$M121+(($F$43/12*(1-$L$47)*($C$108-$C$96))+($F$39-$S$96))+($F$43/12*COUNTIF($C$97:$C$108,0))+($F$50/12*(1-$L$47)*COUNTIF($C$109:$C121,"&gt;0"))+($F$50/12*COUNTIF($C$109:$C121,0)),(SUM($H$20:$H$30)*((1-$F$36)^(1/12))^(INDEX($B$85:C121,MATCH($K$9,$C$85:C121,0),1))-$M121)*((1-$F$36)^(1/12))^($C119-$K$9)+(($F$43/12*(1-$L$47)*COUNTIF($C$97:$C$108,"&gt;0"))+($F$39-$S$96)+($F$43/12*COUNTIF($C$97:$C$108,0))+($F$50/12*COUNTIF($C$109:$C121,"&gt;0"))))</f>
        <v>#N/A</v>
      </c>
      <c r="AG121" s="484">
        <f t="shared" si="13"/>
        <v>0</v>
      </c>
      <c r="AH121" s="484">
        <f t="shared" si="27"/>
        <v>0</v>
      </c>
      <c r="AI121" s="171" t="e">
        <f t="shared" si="14"/>
        <v>#N/A</v>
      </c>
      <c r="AJ121" s="227" t="e">
        <f t="shared" si="15"/>
        <v>#N/A</v>
      </c>
      <c r="AK121" s="227" t="e">
        <f t="shared" si="16"/>
        <v>#N/A</v>
      </c>
      <c r="AL121" s="228" t="e">
        <f t="shared" si="17"/>
        <v>#N/A</v>
      </c>
    </row>
    <row r="122" s="8" customFormat="1" ht="17.25"/>
    <row r="123" spans="6:7" s="8" customFormat="1" ht="17.25">
      <c r="F123" s="8">
        <f>($L$32*((1-$F$36)^(1/12))^($B91+$K$9))</f>
        <v>0</v>
      </c>
      <c r="G123" s="29" t="e">
        <f>I121+J121+O121+S121</f>
        <v>#N/A</v>
      </c>
    </row>
    <row r="124" spans="12:25" s="8" customFormat="1" ht="17.25">
      <c r="L124" s="28" t="e">
        <f>AE121</f>
        <v>#N/A</v>
      </c>
      <c r="Y124" s="28"/>
    </row>
    <row r="125" spans="2:55" ht="17.25">
      <c r="B125" s="19"/>
      <c r="C125" s="17"/>
      <c r="BC125" s="8"/>
    </row>
    <row r="126" spans="2:54" ht="17.25">
      <c r="B126" s="174" t="s">
        <v>39</v>
      </c>
      <c r="C126" s="174"/>
      <c r="AV126" s="19"/>
      <c r="AW126" s="19"/>
      <c r="AX126" s="19"/>
      <c r="AY126" s="19"/>
      <c r="AZ126" s="19"/>
      <c r="BA126" s="19"/>
      <c r="BB126" s="19"/>
    </row>
    <row r="127" spans="2:55" ht="17.25">
      <c r="B127" s="8" t="s">
        <v>36</v>
      </c>
      <c r="BC127" s="8"/>
    </row>
    <row r="128" spans="2:55" ht="17.25">
      <c r="B128" s="8" t="s">
        <v>37</v>
      </c>
      <c r="D128" s="8" t="e">
        <f>VLOOKUP(E8,B130:C141,2,0)</f>
        <v>#N/A</v>
      </c>
      <c r="E128" s="8">
        <v>1</v>
      </c>
      <c r="F128" s="278" t="e">
        <f>DATE(E7,D128,E128)</f>
        <v>#N/A</v>
      </c>
      <c r="BC128" s="8"/>
    </row>
    <row r="129" spans="2:55" ht="17.25">
      <c r="B129" s="8"/>
      <c r="BC129" s="8"/>
    </row>
    <row r="130" spans="2:55" ht="17.25">
      <c r="B130" s="8" t="s">
        <v>98</v>
      </c>
      <c r="C130" s="8">
        <v>1</v>
      </c>
      <c r="D130" s="8" t="e">
        <f>VLOOKUP(K8,B130:C141,2,0)</f>
        <v>#N/A</v>
      </c>
      <c r="E130" s="8">
        <v>1</v>
      </c>
      <c r="F130" s="278" t="e">
        <f>DATE(K7,D130,E130)</f>
        <v>#N/A</v>
      </c>
      <c r="G130" s="188" t="s">
        <v>427</v>
      </c>
      <c r="J130" s="558"/>
      <c r="K130" s="8" t="s">
        <v>428</v>
      </c>
      <c r="BC130" s="8"/>
    </row>
    <row r="131" spans="2:55" ht="17.25">
      <c r="B131" s="8" t="s">
        <v>99</v>
      </c>
      <c r="C131" s="8">
        <v>2</v>
      </c>
      <c r="BC131" s="8"/>
    </row>
    <row r="132" spans="2:55" ht="17.25">
      <c r="B132" s="8" t="s">
        <v>100</v>
      </c>
      <c r="C132" s="19">
        <v>3</v>
      </c>
      <c r="D132" s="19"/>
      <c r="E132" s="8" t="s">
        <v>391</v>
      </c>
      <c r="F132" s="497" t="e">
        <f>IF(EDATE(F128,12)&lt;F130,"Yes","No")</f>
        <v>#N/A</v>
      </c>
      <c r="G132" s="559" t="e">
        <f>F128</f>
        <v>#N/A</v>
      </c>
      <c r="BC132" s="8"/>
    </row>
    <row r="133" spans="2:55" ht="17.25">
      <c r="B133" s="8" t="s">
        <v>101</v>
      </c>
      <c r="C133" s="8">
        <v>4</v>
      </c>
      <c r="D133" s="19"/>
      <c r="E133" s="8" t="s">
        <v>392</v>
      </c>
      <c r="G133" s="559" t="e">
        <f>EDATE(G132,12)</f>
        <v>#N/A</v>
      </c>
      <c r="BC133" s="8"/>
    </row>
    <row r="134" spans="2:55" ht="17.25">
      <c r="B134" s="8" t="s">
        <v>16</v>
      </c>
      <c r="C134" s="8">
        <v>5</v>
      </c>
      <c r="D134" s="19"/>
      <c r="E134" s="8" t="s">
        <v>393</v>
      </c>
      <c r="G134" s="559" t="e">
        <f>EDATE(G133,12)</f>
        <v>#N/A</v>
      </c>
      <c r="BC134" s="8"/>
    </row>
    <row r="135" spans="2:55" ht="17.25">
      <c r="B135" s="8" t="s">
        <v>17</v>
      </c>
      <c r="C135" s="8">
        <v>6</v>
      </c>
      <c r="D135" s="19"/>
      <c r="BC135" s="8"/>
    </row>
    <row r="136" spans="2:55" ht="17.25">
      <c r="B136" s="8" t="s">
        <v>18</v>
      </c>
      <c r="C136" s="8">
        <v>7</v>
      </c>
      <c r="BC136" s="8"/>
    </row>
    <row r="137" spans="2:55" ht="17.25">
      <c r="B137" s="8" t="s">
        <v>102</v>
      </c>
      <c r="C137" s="8">
        <v>8</v>
      </c>
      <c r="BC137" s="8"/>
    </row>
    <row r="138" spans="2:55" ht="17.25">
      <c r="B138" s="8" t="s">
        <v>103</v>
      </c>
      <c r="C138" s="8">
        <v>9</v>
      </c>
      <c r="BC138" s="8"/>
    </row>
    <row r="139" spans="2:55" ht="17.25">
      <c r="B139" s="8" t="s">
        <v>104</v>
      </c>
      <c r="C139" s="8">
        <v>10</v>
      </c>
      <c r="BC139" s="8"/>
    </row>
    <row r="140" spans="2:55" ht="17.25">
      <c r="B140" s="8" t="s">
        <v>105</v>
      </c>
      <c r="C140" s="8">
        <v>11</v>
      </c>
      <c r="BC140" s="8"/>
    </row>
    <row r="141" spans="2:55" ht="17.25">
      <c r="B141" s="8" t="s">
        <v>106</v>
      </c>
      <c r="C141" s="8">
        <v>12</v>
      </c>
      <c r="BC141" s="8"/>
    </row>
    <row r="142" spans="2:55" ht="17.25">
      <c r="B142" s="19"/>
      <c r="C142" s="17"/>
      <c r="BC142" s="8"/>
    </row>
    <row r="143" spans="2:55" ht="17.25">
      <c r="B143" s="19"/>
      <c r="C143" s="17"/>
      <c r="BC143" s="8"/>
    </row>
  </sheetData>
  <sheetProtection/>
  <protectedRanges>
    <protectedRange sqref="F36 F50:F51 H61:H62 H65:H66 K7:K9 D3:F3 H32 L19:L21 J34 H34 K20:K31 L31:L32 L47 L40 H57 F43:F44 E7:E8 F39" name="Forecasting"/>
  </protectedRanges>
  <mergeCells count="1">
    <mergeCell ref="J61:M63"/>
  </mergeCells>
  <dataValidations count="3">
    <dataValidation type="list" allowBlank="1" showInputMessage="1" showErrorMessage="1" sqref="H65 H61">
      <formula1>$B$127:$B$128</formula1>
    </dataValidation>
    <dataValidation type="list" allowBlank="1" showInputMessage="1" showErrorMessage="1" sqref="K8 E8">
      <formula1>$B$130:$B$141</formula1>
    </dataValidation>
    <dataValidation type="list" showInputMessage="1" showErrorMessage="1" error="Only &quot;x&quot; is acceptable input." sqref="D72:D74">
      <formula1>'1_Forecast Tool'!#REF!</formula1>
    </dataValidation>
  </dataValidations>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dimension ref="A1:M47"/>
  <sheetViews>
    <sheetView showGridLines="0" zoomScalePageLayoutView="0" workbookViewId="0" topLeftCell="A1">
      <selection activeCell="A1" sqref="A1"/>
    </sheetView>
  </sheetViews>
  <sheetFormatPr defaultColWidth="9.140625" defaultRowHeight="15"/>
  <cols>
    <col min="2" max="2" width="29.57421875" style="0" customWidth="1"/>
    <col min="3" max="3" width="12.28125" style="0" customWidth="1"/>
    <col min="4" max="4" width="11.421875" style="0" customWidth="1"/>
    <col min="5" max="5" width="11.28125" style="0" customWidth="1"/>
    <col min="9" max="9" width="12.7109375" style="0" customWidth="1"/>
    <col min="10" max="10" width="10.140625" style="0" customWidth="1"/>
    <col min="11" max="11" width="9.8515625" style="0" customWidth="1"/>
    <col min="12" max="12" width="9.7109375" style="0" customWidth="1"/>
  </cols>
  <sheetData>
    <row r="1" spans="1:12" ht="17.25">
      <c r="A1" s="8"/>
      <c r="B1" s="8"/>
      <c r="C1" s="8"/>
      <c r="D1" s="8"/>
      <c r="E1" s="8"/>
      <c r="F1" s="8"/>
      <c r="G1" s="8"/>
      <c r="H1" s="8"/>
      <c r="I1" s="8"/>
      <c r="J1" s="188"/>
      <c r="K1" s="42"/>
      <c r="L1" s="1"/>
    </row>
    <row r="2" spans="1:12" ht="32.25">
      <c r="A2" s="8"/>
      <c r="B2" s="24" t="str">
        <f>'A. Data Entry Instructions'!B6</f>
        <v>INTERACTIVE FORECAST TOOL FOR PROJECTING TRIPLE FIXED DOSE COMBINATION DOLUTEGRAVIR PATIENT NUMBERS</v>
      </c>
      <c r="C2" s="8"/>
      <c r="D2" s="8"/>
      <c r="E2" s="8"/>
      <c r="F2" s="8"/>
      <c r="G2" s="8"/>
      <c r="H2" s="8"/>
      <c r="I2" s="8"/>
      <c r="J2" s="188"/>
      <c r="K2" s="42"/>
      <c r="L2" s="1"/>
    </row>
    <row r="3" spans="1:12" ht="27.75">
      <c r="A3" s="8"/>
      <c r="B3" s="25" t="s">
        <v>0</v>
      </c>
      <c r="C3" s="8"/>
      <c r="D3" s="210">
        <f>'A. Data Entry Instructions'!E7</f>
        <v>0</v>
      </c>
      <c r="E3" s="210"/>
      <c r="F3" s="210"/>
      <c r="G3" s="210"/>
      <c r="H3" s="220"/>
      <c r="I3" s="8"/>
      <c r="J3" s="188"/>
      <c r="K3" s="42"/>
      <c r="L3" s="1"/>
    </row>
    <row r="4" spans="1:12" ht="17.25">
      <c r="A4" s="8"/>
      <c r="B4" s="8"/>
      <c r="C4" s="8"/>
      <c r="D4" s="444"/>
      <c r="E4" s="8"/>
      <c r="F4" s="8"/>
      <c r="G4" s="8"/>
      <c r="H4" s="8"/>
      <c r="I4" s="8"/>
      <c r="J4" s="188"/>
      <c r="K4" s="42"/>
      <c r="L4" s="1"/>
    </row>
    <row r="5" spans="1:12" ht="32.25">
      <c r="A5" s="8"/>
      <c r="B5" s="26" t="s">
        <v>45</v>
      </c>
      <c r="C5" s="27" t="s">
        <v>122</v>
      </c>
      <c r="D5" s="444"/>
      <c r="E5" s="8"/>
      <c r="F5" s="8"/>
      <c r="G5" s="8"/>
      <c r="H5" s="8"/>
      <c r="I5" s="8"/>
      <c r="J5" s="188"/>
      <c r="K5" s="42"/>
      <c r="L5" s="1"/>
    </row>
    <row r="6" spans="1:12" ht="17.25">
      <c r="A6" s="8"/>
      <c r="B6" s="8" t="s">
        <v>124</v>
      </c>
      <c r="C6" s="8"/>
      <c r="D6" s="444"/>
      <c r="E6" s="8"/>
      <c r="F6" s="8"/>
      <c r="G6" s="8"/>
      <c r="H6" s="8"/>
      <c r="I6" s="8"/>
      <c r="J6" s="188"/>
      <c r="K6" s="42"/>
      <c r="L6" s="1"/>
    </row>
    <row r="7" spans="1:12" ht="17.25">
      <c r="A7" s="8"/>
      <c r="B7" s="8" t="s">
        <v>362</v>
      </c>
      <c r="C7" s="8"/>
      <c r="D7" s="444"/>
      <c r="E7" s="8"/>
      <c r="F7" s="8"/>
      <c r="G7" s="8"/>
      <c r="H7" s="8"/>
      <c r="I7" s="8"/>
      <c r="J7" s="188"/>
      <c r="K7" s="42"/>
      <c r="L7" s="1"/>
    </row>
    <row r="8" spans="1:12" ht="17.25">
      <c r="A8" s="8"/>
      <c r="B8" s="8"/>
      <c r="C8" s="8"/>
      <c r="D8" s="8"/>
      <c r="E8" s="8"/>
      <c r="F8" s="8"/>
      <c r="G8" s="8"/>
      <c r="H8" s="8"/>
      <c r="I8" s="8"/>
      <c r="J8" s="188"/>
      <c r="K8" s="42"/>
      <c r="L8" s="1"/>
    </row>
    <row r="9" spans="1:12" ht="17.25">
      <c r="A9" s="8"/>
      <c r="B9" s="445" t="s">
        <v>109</v>
      </c>
      <c r="C9" s="446"/>
      <c r="D9" s="446"/>
      <c r="E9" s="446"/>
      <c r="F9" s="446"/>
      <c r="G9" s="8"/>
      <c r="H9" s="445" t="s">
        <v>108</v>
      </c>
      <c r="I9" s="446"/>
      <c r="J9" s="446"/>
      <c r="K9" s="446"/>
      <c r="L9" s="446"/>
    </row>
    <row r="10" spans="1:12" ht="17.25">
      <c r="A10" s="8"/>
      <c r="B10" s="447" t="s">
        <v>54</v>
      </c>
      <c r="C10" s="448" t="s">
        <v>93</v>
      </c>
      <c r="D10" s="448" t="s">
        <v>211</v>
      </c>
      <c r="E10" s="448" t="s">
        <v>206</v>
      </c>
      <c r="F10" s="448" t="s">
        <v>338</v>
      </c>
      <c r="G10" s="8"/>
      <c r="H10" s="447" t="s">
        <v>54</v>
      </c>
      <c r="I10" s="448" t="s">
        <v>93</v>
      </c>
      <c r="J10" s="448" t="s">
        <v>211</v>
      </c>
      <c r="K10" s="448" t="s">
        <v>206</v>
      </c>
      <c r="L10" s="448" t="s">
        <v>338</v>
      </c>
    </row>
    <row r="11" spans="1:12" ht="17.25">
      <c r="A11" s="8"/>
      <c r="B11" s="449" t="e">
        <f>CONCATENATE("Year 1  ",TEXT(H11,"mmm-yy")," to ",TEXT(H22,"mmm-yy"))</f>
        <v>#N/A</v>
      </c>
      <c r="C11" s="485" t="e">
        <f>SUM(I11:I22)</f>
        <v>#N/A</v>
      </c>
      <c r="D11" s="485" t="e">
        <f>SUM(J11:J22)</f>
        <v>#N/A</v>
      </c>
      <c r="E11" s="485" t="e">
        <f>SUM(K11:K22)</f>
        <v>#N/A</v>
      </c>
      <c r="F11" s="485">
        <f>SUM(L11:L22)</f>
        <v>0</v>
      </c>
      <c r="G11" s="8"/>
      <c r="H11" s="450" t="e">
        <f>'1_Forecast Tool'!$D85</f>
        <v>#N/A</v>
      </c>
      <c r="I11" s="485" t="e">
        <f>'1_Forecast Tool'!AC85</f>
        <v>#N/A</v>
      </c>
      <c r="J11" s="485" t="e">
        <f>'1_Forecast Tool'!W85</f>
        <v>#N/A</v>
      </c>
      <c r="K11" s="485" t="e">
        <f>'1_Forecast Tool'!AA85</f>
        <v>#N/A</v>
      </c>
      <c r="L11" s="485">
        <f>'1_Forecast Tool'!AH85</f>
        <v>0</v>
      </c>
    </row>
    <row r="12" spans="1:12" ht="17.25">
      <c r="A12" s="8"/>
      <c r="B12" s="451" t="e">
        <f>CONCATENATE("Year 2  ",TEXT(H23,"mmm-yy")," to ",TEXT(H34,"mmm-yy"))</f>
        <v>#N/A</v>
      </c>
      <c r="C12" s="486" t="e">
        <f>SUM(I23:I34)</f>
        <v>#N/A</v>
      </c>
      <c r="D12" s="486" t="e">
        <f>SUM(J23:J34)</f>
        <v>#N/A</v>
      </c>
      <c r="E12" s="486" t="e">
        <f>SUM(K23:K34)</f>
        <v>#N/A</v>
      </c>
      <c r="F12" s="486">
        <f>SUM(L23:L34)</f>
        <v>0</v>
      </c>
      <c r="G12" s="8"/>
      <c r="H12" s="452" t="e">
        <f>'1_Forecast Tool'!$D86</f>
        <v>#N/A</v>
      </c>
      <c r="I12" s="486" t="e">
        <f>'1_Forecast Tool'!AC86</f>
        <v>#N/A</v>
      </c>
      <c r="J12" s="486" t="e">
        <f>'1_Forecast Tool'!W86</f>
        <v>#N/A</v>
      </c>
      <c r="K12" s="486" t="e">
        <f>'1_Forecast Tool'!AA86</f>
        <v>#N/A</v>
      </c>
      <c r="L12" s="486">
        <f>'1_Forecast Tool'!AH86</f>
        <v>0</v>
      </c>
    </row>
    <row r="13" spans="1:12" ht="17.25">
      <c r="A13" s="8"/>
      <c r="B13" s="451" t="e">
        <f>CONCATENATE("Year 3  ",TEXT(H35,"mmm-yy")," to ",TEXT(H46,"mmm-yy"))</f>
        <v>#N/A</v>
      </c>
      <c r="C13" s="486" t="e">
        <f>SUM(I35:I46)</f>
        <v>#N/A</v>
      </c>
      <c r="D13" s="486" t="e">
        <f>SUM(J35:J46)</f>
        <v>#N/A</v>
      </c>
      <c r="E13" s="486" t="e">
        <f>SUM(K35:K46)</f>
        <v>#N/A</v>
      </c>
      <c r="F13" s="486">
        <f>SUM(L35:L46)</f>
        <v>0</v>
      </c>
      <c r="G13" s="8"/>
      <c r="H13" s="452" t="e">
        <f>'1_Forecast Tool'!$D87</f>
        <v>#N/A</v>
      </c>
      <c r="I13" s="486" t="e">
        <f>'1_Forecast Tool'!AC87</f>
        <v>#N/A</v>
      </c>
      <c r="J13" s="486" t="e">
        <f>'1_Forecast Tool'!W87</f>
        <v>#N/A</v>
      </c>
      <c r="K13" s="486" t="e">
        <f>'1_Forecast Tool'!AA87</f>
        <v>#N/A</v>
      </c>
      <c r="L13" s="486">
        <f>'1_Forecast Tool'!AH87</f>
        <v>0</v>
      </c>
    </row>
    <row r="14" spans="1:12" ht="17.25">
      <c r="A14" s="8"/>
      <c r="B14" s="8"/>
      <c r="C14" s="8"/>
      <c r="D14" s="8"/>
      <c r="E14" s="8"/>
      <c r="F14" s="8"/>
      <c r="G14" s="8"/>
      <c r="H14" s="452" t="e">
        <f>'1_Forecast Tool'!$D88</f>
        <v>#N/A</v>
      </c>
      <c r="I14" s="486" t="e">
        <f>'1_Forecast Tool'!AC88</f>
        <v>#N/A</v>
      </c>
      <c r="J14" s="486" t="e">
        <f>'1_Forecast Tool'!W88</f>
        <v>#N/A</v>
      </c>
      <c r="K14" s="486" t="e">
        <f>'1_Forecast Tool'!AA88</f>
        <v>#N/A</v>
      </c>
      <c r="L14" s="486">
        <f>'1_Forecast Tool'!AH88</f>
        <v>0</v>
      </c>
    </row>
    <row r="15" spans="1:13" ht="17.25">
      <c r="A15" s="8"/>
      <c r="B15" s="8"/>
      <c r="C15" s="8"/>
      <c r="D15" s="8"/>
      <c r="E15" s="8"/>
      <c r="F15" s="8"/>
      <c r="G15" s="8"/>
      <c r="H15" s="452" t="e">
        <f>'1_Forecast Tool'!$D89</f>
        <v>#N/A</v>
      </c>
      <c r="I15" s="486" t="e">
        <f>'1_Forecast Tool'!AC89</f>
        <v>#N/A</v>
      </c>
      <c r="J15" s="486" t="e">
        <f>'1_Forecast Tool'!W89</f>
        <v>#N/A</v>
      </c>
      <c r="K15" s="486" t="e">
        <f>'1_Forecast Tool'!AA89</f>
        <v>#N/A</v>
      </c>
      <c r="L15" s="486">
        <f>'1_Forecast Tool'!AH89</f>
        <v>0</v>
      </c>
      <c r="M15" s="494"/>
    </row>
    <row r="16" spans="1:13" ht="17.25">
      <c r="A16" s="8"/>
      <c r="B16" s="8"/>
      <c r="C16" s="8"/>
      <c r="D16" s="8"/>
      <c r="E16" s="8"/>
      <c r="F16" s="8"/>
      <c r="G16" s="8"/>
      <c r="H16" s="452" t="e">
        <f>'1_Forecast Tool'!$D90</f>
        <v>#N/A</v>
      </c>
      <c r="I16" s="486" t="e">
        <f>'1_Forecast Tool'!AC90</f>
        <v>#N/A</v>
      </c>
      <c r="J16" s="486" t="e">
        <f>'1_Forecast Tool'!W90</f>
        <v>#N/A</v>
      </c>
      <c r="K16" s="486" t="e">
        <f>'1_Forecast Tool'!AA90</f>
        <v>#N/A</v>
      </c>
      <c r="L16" s="486">
        <f>'1_Forecast Tool'!AH90</f>
        <v>0</v>
      </c>
      <c r="M16" s="494"/>
    </row>
    <row r="17" spans="1:13" ht="17.25">
      <c r="A17" s="8"/>
      <c r="B17" s="8"/>
      <c r="C17" s="8"/>
      <c r="D17" s="8"/>
      <c r="E17" s="8"/>
      <c r="F17" s="8"/>
      <c r="G17" s="8"/>
      <c r="H17" s="452" t="e">
        <f>'1_Forecast Tool'!$D91</f>
        <v>#N/A</v>
      </c>
      <c r="I17" s="486" t="e">
        <f>'1_Forecast Tool'!AC91</f>
        <v>#N/A</v>
      </c>
      <c r="J17" s="486" t="e">
        <f>'1_Forecast Tool'!W91</f>
        <v>#N/A</v>
      </c>
      <c r="K17" s="486" t="e">
        <f>'1_Forecast Tool'!AA91</f>
        <v>#N/A</v>
      </c>
      <c r="L17" s="486">
        <f>'1_Forecast Tool'!AH91</f>
        <v>0</v>
      </c>
      <c r="M17" s="494"/>
    </row>
    <row r="18" spans="1:12" ht="17.25">
      <c r="A18" s="8"/>
      <c r="B18" s="8"/>
      <c r="C18" s="8"/>
      <c r="D18" s="8"/>
      <c r="E18" s="8"/>
      <c r="F18" s="8"/>
      <c r="G18" s="8"/>
      <c r="H18" s="452" t="e">
        <f>'1_Forecast Tool'!$D92</f>
        <v>#N/A</v>
      </c>
      <c r="I18" s="486" t="e">
        <f>'1_Forecast Tool'!AC92</f>
        <v>#N/A</v>
      </c>
      <c r="J18" s="486" t="e">
        <f>'1_Forecast Tool'!W92</f>
        <v>#N/A</v>
      </c>
      <c r="K18" s="486" t="e">
        <f>'1_Forecast Tool'!AA92</f>
        <v>#N/A</v>
      </c>
      <c r="L18" s="486">
        <f>'1_Forecast Tool'!AH92</f>
        <v>0</v>
      </c>
    </row>
    <row r="19" spans="1:12" ht="17.25">
      <c r="A19" s="8"/>
      <c r="B19" s="8"/>
      <c r="C19" s="8"/>
      <c r="D19" s="8"/>
      <c r="E19" s="8"/>
      <c r="F19" s="8"/>
      <c r="G19" s="8"/>
      <c r="H19" s="452" t="e">
        <f>'1_Forecast Tool'!$D93</f>
        <v>#N/A</v>
      </c>
      <c r="I19" s="486" t="e">
        <f>'1_Forecast Tool'!AC93</f>
        <v>#N/A</v>
      </c>
      <c r="J19" s="486" t="e">
        <f>'1_Forecast Tool'!W93</f>
        <v>#N/A</v>
      </c>
      <c r="K19" s="486" t="e">
        <f>'1_Forecast Tool'!AA93</f>
        <v>#N/A</v>
      </c>
      <c r="L19" s="486">
        <f>'1_Forecast Tool'!AH93</f>
        <v>0</v>
      </c>
    </row>
    <row r="20" spans="1:12" ht="17.25">
      <c r="A20" s="8"/>
      <c r="B20" s="8"/>
      <c r="C20" s="8"/>
      <c r="D20" s="8"/>
      <c r="E20" s="8"/>
      <c r="F20" s="8"/>
      <c r="G20" s="8"/>
      <c r="H20" s="452" t="e">
        <f>'1_Forecast Tool'!$D94</f>
        <v>#N/A</v>
      </c>
      <c r="I20" s="486" t="e">
        <f>'1_Forecast Tool'!AC94</f>
        <v>#N/A</v>
      </c>
      <c r="J20" s="486" t="e">
        <f>'1_Forecast Tool'!W94</f>
        <v>#N/A</v>
      </c>
      <c r="K20" s="486" t="e">
        <f>'1_Forecast Tool'!AA94</f>
        <v>#N/A</v>
      </c>
      <c r="L20" s="486">
        <f>'1_Forecast Tool'!AH94</f>
        <v>0</v>
      </c>
    </row>
    <row r="21" spans="1:12" ht="17.25">
      <c r="A21" s="8"/>
      <c r="B21" s="8"/>
      <c r="C21" s="8"/>
      <c r="D21" s="8"/>
      <c r="E21" s="8"/>
      <c r="F21" s="8"/>
      <c r="G21" s="8"/>
      <c r="H21" s="452" t="e">
        <f>'1_Forecast Tool'!$D95</f>
        <v>#N/A</v>
      </c>
      <c r="I21" s="486" t="e">
        <f>'1_Forecast Tool'!AC95</f>
        <v>#N/A</v>
      </c>
      <c r="J21" s="486" t="e">
        <f>'1_Forecast Tool'!W95</f>
        <v>#N/A</v>
      </c>
      <c r="K21" s="486" t="e">
        <f>'1_Forecast Tool'!AA95</f>
        <v>#N/A</v>
      </c>
      <c r="L21" s="486">
        <f>'1_Forecast Tool'!AH95</f>
        <v>0</v>
      </c>
    </row>
    <row r="22" spans="1:12" ht="17.25">
      <c r="A22" s="8"/>
      <c r="B22" s="8"/>
      <c r="C22" s="8"/>
      <c r="D22" s="8"/>
      <c r="E22" s="8"/>
      <c r="F22" s="8"/>
      <c r="G22" s="8"/>
      <c r="H22" s="452" t="e">
        <f>'1_Forecast Tool'!$D96</f>
        <v>#N/A</v>
      </c>
      <c r="I22" s="486" t="e">
        <f>'1_Forecast Tool'!AC96</f>
        <v>#N/A</v>
      </c>
      <c r="J22" s="486" t="e">
        <f>'1_Forecast Tool'!W96</f>
        <v>#N/A</v>
      </c>
      <c r="K22" s="486" t="e">
        <f>'1_Forecast Tool'!AA96</f>
        <v>#N/A</v>
      </c>
      <c r="L22" s="486">
        <f>'1_Forecast Tool'!AH96</f>
        <v>0</v>
      </c>
    </row>
    <row r="23" spans="1:12" ht="17.25">
      <c r="A23" s="8"/>
      <c r="B23" s="8"/>
      <c r="C23" s="8"/>
      <c r="D23" s="8"/>
      <c r="E23" s="8"/>
      <c r="F23" s="8"/>
      <c r="G23" s="8"/>
      <c r="H23" s="452" t="e">
        <f>'1_Forecast Tool'!$D97</f>
        <v>#N/A</v>
      </c>
      <c r="I23" s="486" t="e">
        <f>'1_Forecast Tool'!AC97</f>
        <v>#N/A</v>
      </c>
      <c r="J23" s="486" t="e">
        <f>'1_Forecast Tool'!W97</f>
        <v>#N/A</v>
      </c>
      <c r="K23" s="486" t="e">
        <f>'1_Forecast Tool'!AA97</f>
        <v>#N/A</v>
      </c>
      <c r="L23" s="486">
        <f>'1_Forecast Tool'!AH97</f>
        <v>0</v>
      </c>
    </row>
    <row r="24" spans="1:12" ht="17.25">
      <c r="A24" s="8"/>
      <c r="B24" s="8"/>
      <c r="C24" s="8"/>
      <c r="D24" s="8"/>
      <c r="E24" s="8"/>
      <c r="F24" s="8"/>
      <c r="G24" s="8"/>
      <c r="H24" s="452" t="e">
        <f>'1_Forecast Tool'!$D98</f>
        <v>#N/A</v>
      </c>
      <c r="I24" s="486" t="e">
        <f>'1_Forecast Tool'!AC98</f>
        <v>#N/A</v>
      </c>
      <c r="J24" s="486" t="e">
        <f>'1_Forecast Tool'!W98</f>
        <v>#N/A</v>
      </c>
      <c r="K24" s="486" t="e">
        <f>'1_Forecast Tool'!AA98</f>
        <v>#N/A</v>
      </c>
      <c r="L24" s="486">
        <f>'1_Forecast Tool'!AH98</f>
        <v>0</v>
      </c>
    </row>
    <row r="25" spans="1:12" ht="17.25">
      <c r="A25" s="8"/>
      <c r="B25" s="8"/>
      <c r="C25" s="8"/>
      <c r="D25" s="8"/>
      <c r="E25" s="8"/>
      <c r="F25" s="8"/>
      <c r="G25" s="8"/>
      <c r="H25" s="452" t="e">
        <f>'1_Forecast Tool'!$D99</f>
        <v>#N/A</v>
      </c>
      <c r="I25" s="486" t="e">
        <f>'1_Forecast Tool'!AC99</f>
        <v>#N/A</v>
      </c>
      <c r="J25" s="486" t="e">
        <f>'1_Forecast Tool'!W99</f>
        <v>#N/A</v>
      </c>
      <c r="K25" s="486" t="e">
        <f>'1_Forecast Tool'!AA99</f>
        <v>#N/A</v>
      </c>
      <c r="L25" s="486">
        <f>'1_Forecast Tool'!AH99</f>
        <v>0</v>
      </c>
    </row>
    <row r="26" spans="1:12" ht="17.25">
      <c r="A26" s="8"/>
      <c r="B26" s="8"/>
      <c r="C26" s="8"/>
      <c r="D26" s="8"/>
      <c r="E26" s="8"/>
      <c r="F26" s="8"/>
      <c r="G26" s="8"/>
      <c r="H26" s="452" t="e">
        <f>'1_Forecast Tool'!$D100</f>
        <v>#N/A</v>
      </c>
      <c r="I26" s="486" t="e">
        <f>'1_Forecast Tool'!AC100</f>
        <v>#N/A</v>
      </c>
      <c r="J26" s="486" t="e">
        <f>'1_Forecast Tool'!W100</f>
        <v>#N/A</v>
      </c>
      <c r="K26" s="486" t="e">
        <f>'1_Forecast Tool'!AA100</f>
        <v>#N/A</v>
      </c>
      <c r="L26" s="486">
        <f>'1_Forecast Tool'!AH100</f>
        <v>0</v>
      </c>
    </row>
    <row r="27" spans="1:12" ht="17.25">
      <c r="A27" s="8"/>
      <c r="B27" s="8"/>
      <c r="C27" s="8"/>
      <c r="D27" s="8"/>
      <c r="E27" s="8"/>
      <c r="F27" s="8"/>
      <c r="G27" s="8"/>
      <c r="H27" s="452" t="e">
        <f>'1_Forecast Tool'!$D101</f>
        <v>#N/A</v>
      </c>
      <c r="I27" s="486" t="e">
        <f>'1_Forecast Tool'!AC101</f>
        <v>#N/A</v>
      </c>
      <c r="J27" s="486" t="e">
        <f>'1_Forecast Tool'!W101</f>
        <v>#N/A</v>
      </c>
      <c r="K27" s="486" t="e">
        <f>'1_Forecast Tool'!AA101</f>
        <v>#N/A</v>
      </c>
      <c r="L27" s="486">
        <f>'1_Forecast Tool'!AH101</f>
        <v>0</v>
      </c>
    </row>
    <row r="28" spans="1:12" ht="17.25">
      <c r="A28" s="8"/>
      <c r="B28" s="8"/>
      <c r="C28" s="8"/>
      <c r="D28" s="8"/>
      <c r="E28" s="8"/>
      <c r="F28" s="8"/>
      <c r="G28" s="8"/>
      <c r="H28" s="452" t="e">
        <f>'1_Forecast Tool'!$D102</f>
        <v>#N/A</v>
      </c>
      <c r="I28" s="486" t="e">
        <f>'1_Forecast Tool'!AC102</f>
        <v>#N/A</v>
      </c>
      <c r="J28" s="486" t="e">
        <f>'1_Forecast Tool'!W102</f>
        <v>#N/A</v>
      </c>
      <c r="K28" s="486" t="e">
        <f>'1_Forecast Tool'!AA102</f>
        <v>#N/A</v>
      </c>
      <c r="L28" s="486">
        <f>'1_Forecast Tool'!AH102</f>
        <v>0</v>
      </c>
    </row>
    <row r="29" spans="1:12" ht="17.25">
      <c r="A29" s="8"/>
      <c r="B29" s="8"/>
      <c r="C29" s="8"/>
      <c r="D29" s="8"/>
      <c r="E29" s="8"/>
      <c r="F29" s="8"/>
      <c r="G29" s="8"/>
      <c r="H29" s="452" t="e">
        <f>'1_Forecast Tool'!$D103</f>
        <v>#N/A</v>
      </c>
      <c r="I29" s="486" t="e">
        <f>'1_Forecast Tool'!AC103</f>
        <v>#N/A</v>
      </c>
      <c r="J29" s="486" t="e">
        <f>'1_Forecast Tool'!W103</f>
        <v>#N/A</v>
      </c>
      <c r="K29" s="486" t="e">
        <f>'1_Forecast Tool'!AA103</f>
        <v>#N/A</v>
      </c>
      <c r="L29" s="486">
        <f>'1_Forecast Tool'!AH103</f>
        <v>0</v>
      </c>
    </row>
    <row r="30" spans="1:12" ht="17.25">
      <c r="A30" s="8"/>
      <c r="B30" s="8"/>
      <c r="C30" s="8"/>
      <c r="D30" s="8"/>
      <c r="E30" s="8"/>
      <c r="F30" s="8"/>
      <c r="G30" s="8"/>
      <c r="H30" s="452" t="e">
        <f>'1_Forecast Tool'!$D104</f>
        <v>#N/A</v>
      </c>
      <c r="I30" s="486" t="e">
        <f>'1_Forecast Tool'!AC104</f>
        <v>#N/A</v>
      </c>
      <c r="J30" s="486" t="e">
        <f>'1_Forecast Tool'!W104</f>
        <v>#N/A</v>
      </c>
      <c r="K30" s="486" t="e">
        <f>'1_Forecast Tool'!AA104</f>
        <v>#N/A</v>
      </c>
      <c r="L30" s="486">
        <f>'1_Forecast Tool'!AH104</f>
        <v>0</v>
      </c>
    </row>
    <row r="31" spans="1:12" ht="17.25">
      <c r="A31" s="8"/>
      <c r="B31" s="8"/>
      <c r="C31" s="8"/>
      <c r="D31" s="8"/>
      <c r="E31" s="8"/>
      <c r="F31" s="8"/>
      <c r="G31" s="8"/>
      <c r="H31" s="452" t="e">
        <f>'1_Forecast Tool'!$D105</f>
        <v>#N/A</v>
      </c>
      <c r="I31" s="486" t="e">
        <f>'1_Forecast Tool'!AC105</f>
        <v>#N/A</v>
      </c>
      <c r="J31" s="486" t="e">
        <f>'1_Forecast Tool'!W105</f>
        <v>#N/A</v>
      </c>
      <c r="K31" s="486" t="e">
        <f>'1_Forecast Tool'!AA105</f>
        <v>#N/A</v>
      </c>
      <c r="L31" s="486">
        <f>'1_Forecast Tool'!AH105</f>
        <v>0</v>
      </c>
    </row>
    <row r="32" spans="1:12" ht="17.25">
      <c r="A32" s="8"/>
      <c r="B32" s="8"/>
      <c r="C32" s="8"/>
      <c r="D32" s="8"/>
      <c r="E32" s="8"/>
      <c r="F32" s="8"/>
      <c r="G32" s="8"/>
      <c r="H32" s="452" t="e">
        <f>'1_Forecast Tool'!$D106</f>
        <v>#N/A</v>
      </c>
      <c r="I32" s="486" t="e">
        <f>'1_Forecast Tool'!AC106</f>
        <v>#N/A</v>
      </c>
      <c r="J32" s="486" t="e">
        <f>'1_Forecast Tool'!W106</f>
        <v>#N/A</v>
      </c>
      <c r="K32" s="486" t="e">
        <f>'1_Forecast Tool'!AA106</f>
        <v>#N/A</v>
      </c>
      <c r="L32" s="486">
        <f>'1_Forecast Tool'!AH106</f>
        <v>0</v>
      </c>
    </row>
    <row r="33" spans="1:12" ht="17.25">
      <c r="A33" s="8"/>
      <c r="B33" s="8"/>
      <c r="C33" s="8"/>
      <c r="D33" s="8"/>
      <c r="E33" s="8"/>
      <c r="F33" s="8"/>
      <c r="G33" s="8"/>
      <c r="H33" s="452" t="e">
        <f>'1_Forecast Tool'!$D107</f>
        <v>#N/A</v>
      </c>
      <c r="I33" s="486" t="e">
        <f>'1_Forecast Tool'!AC107</f>
        <v>#N/A</v>
      </c>
      <c r="J33" s="486" t="e">
        <f>'1_Forecast Tool'!W107</f>
        <v>#N/A</v>
      </c>
      <c r="K33" s="486" t="e">
        <f>'1_Forecast Tool'!AA107</f>
        <v>#N/A</v>
      </c>
      <c r="L33" s="486">
        <f>'1_Forecast Tool'!AH107</f>
        <v>0</v>
      </c>
    </row>
    <row r="34" spans="1:12" ht="17.25">
      <c r="A34" s="8"/>
      <c r="B34" s="8"/>
      <c r="C34" s="8"/>
      <c r="D34" s="8"/>
      <c r="E34" s="8"/>
      <c r="F34" s="8"/>
      <c r="G34" s="8"/>
      <c r="H34" s="452" t="e">
        <f>'1_Forecast Tool'!$D108</f>
        <v>#N/A</v>
      </c>
      <c r="I34" s="486" t="e">
        <f>'1_Forecast Tool'!AC108</f>
        <v>#N/A</v>
      </c>
      <c r="J34" s="486" t="e">
        <f>'1_Forecast Tool'!W108</f>
        <v>#N/A</v>
      </c>
      <c r="K34" s="486" t="e">
        <f>'1_Forecast Tool'!AA108</f>
        <v>#N/A</v>
      </c>
      <c r="L34" s="486">
        <f>'1_Forecast Tool'!AH108</f>
        <v>0</v>
      </c>
    </row>
    <row r="35" spans="1:12" ht="17.25">
      <c r="A35" s="8"/>
      <c r="B35" s="8"/>
      <c r="C35" s="8"/>
      <c r="D35" s="8"/>
      <c r="E35" s="8"/>
      <c r="F35" s="8"/>
      <c r="G35" s="8"/>
      <c r="H35" s="452" t="e">
        <f>'1_Forecast Tool'!$D109</f>
        <v>#N/A</v>
      </c>
      <c r="I35" s="486" t="e">
        <f>'1_Forecast Tool'!AC109</f>
        <v>#N/A</v>
      </c>
      <c r="J35" s="486" t="e">
        <f>'1_Forecast Tool'!W109</f>
        <v>#N/A</v>
      </c>
      <c r="K35" s="486" t="e">
        <f>'1_Forecast Tool'!AA109</f>
        <v>#N/A</v>
      </c>
      <c r="L35" s="486">
        <f>'1_Forecast Tool'!AH109</f>
        <v>0</v>
      </c>
    </row>
    <row r="36" spans="1:12" ht="17.25">
      <c r="A36" s="8"/>
      <c r="B36" s="8"/>
      <c r="C36" s="8"/>
      <c r="D36" s="8"/>
      <c r="E36" s="8"/>
      <c r="F36" s="8"/>
      <c r="G36" s="8"/>
      <c r="H36" s="452" t="e">
        <f>'1_Forecast Tool'!$D110</f>
        <v>#N/A</v>
      </c>
      <c r="I36" s="486" t="e">
        <f>'1_Forecast Tool'!AC110</f>
        <v>#N/A</v>
      </c>
      <c r="J36" s="486" t="e">
        <f>'1_Forecast Tool'!W110</f>
        <v>#N/A</v>
      </c>
      <c r="K36" s="486" t="e">
        <f>'1_Forecast Tool'!AA110</f>
        <v>#N/A</v>
      </c>
      <c r="L36" s="486">
        <f>'1_Forecast Tool'!AH110</f>
        <v>0</v>
      </c>
    </row>
    <row r="37" spans="1:12" ht="17.25">
      <c r="A37" s="8"/>
      <c r="B37" s="8"/>
      <c r="C37" s="8"/>
      <c r="D37" s="8"/>
      <c r="E37" s="8"/>
      <c r="F37" s="8"/>
      <c r="G37" s="8"/>
      <c r="H37" s="452" t="e">
        <f>'1_Forecast Tool'!$D111</f>
        <v>#N/A</v>
      </c>
      <c r="I37" s="486" t="e">
        <f>'1_Forecast Tool'!AC111</f>
        <v>#N/A</v>
      </c>
      <c r="J37" s="486" t="e">
        <f>'1_Forecast Tool'!W111</f>
        <v>#N/A</v>
      </c>
      <c r="K37" s="486" t="e">
        <f>'1_Forecast Tool'!AA111</f>
        <v>#N/A</v>
      </c>
      <c r="L37" s="486">
        <f>'1_Forecast Tool'!AH111</f>
        <v>0</v>
      </c>
    </row>
    <row r="38" spans="1:12" ht="17.25">
      <c r="A38" s="8"/>
      <c r="B38" s="8"/>
      <c r="C38" s="8"/>
      <c r="D38" s="8"/>
      <c r="E38" s="8"/>
      <c r="F38" s="8"/>
      <c r="G38" s="8"/>
      <c r="H38" s="452" t="e">
        <f>'1_Forecast Tool'!$D112</f>
        <v>#N/A</v>
      </c>
      <c r="I38" s="486" t="e">
        <f>'1_Forecast Tool'!AC112</f>
        <v>#N/A</v>
      </c>
      <c r="J38" s="486" t="e">
        <f>'1_Forecast Tool'!W112</f>
        <v>#N/A</v>
      </c>
      <c r="K38" s="486" t="e">
        <f>'1_Forecast Tool'!AA112</f>
        <v>#N/A</v>
      </c>
      <c r="L38" s="486">
        <f>'1_Forecast Tool'!AH112</f>
        <v>0</v>
      </c>
    </row>
    <row r="39" spans="1:12" ht="17.25">
      <c r="A39" s="8"/>
      <c r="B39" s="8"/>
      <c r="C39" s="8"/>
      <c r="D39" s="8"/>
      <c r="E39" s="8"/>
      <c r="F39" s="8"/>
      <c r="G39" s="8"/>
      <c r="H39" s="452" t="e">
        <f>'1_Forecast Tool'!$D113</f>
        <v>#N/A</v>
      </c>
      <c r="I39" s="486" t="e">
        <f>'1_Forecast Tool'!AC113</f>
        <v>#N/A</v>
      </c>
      <c r="J39" s="486" t="e">
        <f>'1_Forecast Tool'!W113</f>
        <v>#N/A</v>
      </c>
      <c r="K39" s="486" t="e">
        <f>'1_Forecast Tool'!AA113</f>
        <v>#N/A</v>
      </c>
      <c r="L39" s="486">
        <f>'1_Forecast Tool'!AH113</f>
        <v>0</v>
      </c>
    </row>
    <row r="40" spans="1:12" ht="17.25">
      <c r="A40" s="8"/>
      <c r="B40" s="8"/>
      <c r="C40" s="8"/>
      <c r="D40" s="8"/>
      <c r="E40" s="8"/>
      <c r="F40" s="8"/>
      <c r="G40" s="8"/>
      <c r="H40" s="452" t="e">
        <f>'1_Forecast Tool'!$D114</f>
        <v>#N/A</v>
      </c>
      <c r="I40" s="486" t="e">
        <f>'1_Forecast Tool'!AC114</f>
        <v>#N/A</v>
      </c>
      <c r="J40" s="486" t="e">
        <f>'1_Forecast Tool'!W114</f>
        <v>#N/A</v>
      </c>
      <c r="K40" s="486" t="e">
        <f>'1_Forecast Tool'!AA114</f>
        <v>#N/A</v>
      </c>
      <c r="L40" s="486">
        <f>'1_Forecast Tool'!AH114</f>
        <v>0</v>
      </c>
    </row>
    <row r="41" spans="1:12" ht="17.25">
      <c r="A41" s="8"/>
      <c r="B41" s="8"/>
      <c r="C41" s="8"/>
      <c r="D41" s="8"/>
      <c r="E41" s="8"/>
      <c r="F41" s="8"/>
      <c r="G41" s="8"/>
      <c r="H41" s="452" t="e">
        <f>'1_Forecast Tool'!$D115</f>
        <v>#N/A</v>
      </c>
      <c r="I41" s="486" t="e">
        <f>'1_Forecast Tool'!AC115</f>
        <v>#N/A</v>
      </c>
      <c r="J41" s="486" t="e">
        <f>'1_Forecast Tool'!W115</f>
        <v>#N/A</v>
      </c>
      <c r="K41" s="486" t="e">
        <f>'1_Forecast Tool'!AA115</f>
        <v>#N/A</v>
      </c>
      <c r="L41" s="486">
        <f>'1_Forecast Tool'!AH115</f>
        <v>0</v>
      </c>
    </row>
    <row r="42" spans="1:12" ht="17.25">
      <c r="A42" s="8"/>
      <c r="B42" s="8"/>
      <c r="C42" s="8"/>
      <c r="D42" s="8"/>
      <c r="E42" s="8"/>
      <c r="F42" s="8"/>
      <c r="G42" s="8"/>
      <c r="H42" s="452" t="e">
        <f>'1_Forecast Tool'!$D116</f>
        <v>#N/A</v>
      </c>
      <c r="I42" s="486" t="e">
        <f>'1_Forecast Tool'!AC116</f>
        <v>#N/A</v>
      </c>
      <c r="J42" s="486" t="e">
        <f>'1_Forecast Tool'!W116</f>
        <v>#N/A</v>
      </c>
      <c r="K42" s="486" t="e">
        <f>'1_Forecast Tool'!AA116</f>
        <v>#N/A</v>
      </c>
      <c r="L42" s="486">
        <f>'1_Forecast Tool'!AH116</f>
        <v>0</v>
      </c>
    </row>
    <row r="43" spans="1:12" ht="17.25">
      <c r="A43" s="8"/>
      <c r="B43" s="8"/>
      <c r="C43" s="8"/>
      <c r="D43" s="8"/>
      <c r="E43" s="8"/>
      <c r="F43" s="8"/>
      <c r="G43" s="8"/>
      <c r="H43" s="452" t="e">
        <f>'1_Forecast Tool'!$D117</f>
        <v>#N/A</v>
      </c>
      <c r="I43" s="486" t="e">
        <f>'1_Forecast Tool'!AC117</f>
        <v>#N/A</v>
      </c>
      <c r="J43" s="486" t="e">
        <f>'1_Forecast Tool'!W117</f>
        <v>#N/A</v>
      </c>
      <c r="K43" s="486" t="e">
        <f>'1_Forecast Tool'!AA117</f>
        <v>#N/A</v>
      </c>
      <c r="L43" s="486">
        <f>'1_Forecast Tool'!AH117</f>
        <v>0</v>
      </c>
    </row>
    <row r="44" spans="1:12" ht="17.25">
      <c r="A44" s="8"/>
      <c r="B44" s="8"/>
      <c r="C44" s="8"/>
      <c r="D44" s="8"/>
      <c r="E44" s="8"/>
      <c r="F44" s="8"/>
      <c r="G44" s="8"/>
      <c r="H44" s="452" t="e">
        <f>'1_Forecast Tool'!$D118</f>
        <v>#N/A</v>
      </c>
      <c r="I44" s="486" t="e">
        <f>'1_Forecast Tool'!AC118</f>
        <v>#N/A</v>
      </c>
      <c r="J44" s="486" t="e">
        <f>'1_Forecast Tool'!W118</f>
        <v>#N/A</v>
      </c>
      <c r="K44" s="486" t="e">
        <f>'1_Forecast Tool'!AA118</f>
        <v>#N/A</v>
      </c>
      <c r="L44" s="486">
        <f>'1_Forecast Tool'!AH118</f>
        <v>0</v>
      </c>
    </row>
    <row r="45" spans="1:12" ht="17.25">
      <c r="A45" s="8"/>
      <c r="B45" s="8"/>
      <c r="C45" s="8"/>
      <c r="D45" s="8"/>
      <c r="E45" s="8"/>
      <c r="F45" s="8"/>
      <c r="G45" s="8"/>
      <c r="H45" s="452" t="e">
        <f>'1_Forecast Tool'!$D119</f>
        <v>#N/A</v>
      </c>
      <c r="I45" s="486" t="e">
        <f>'1_Forecast Tool'!AC119</f>
        <v>#N/A</v>
      </c>
      <c r="J45" s="486" t="e">
        <f>'1_Forecast Tool'!W119</f>
        <v>#N/A</v>
      </c>
      <c r="K45" s="486" t="e">
        <f>'1_Forecast Tool'!AA119</f>
        <v>#N/A</v>
      </c>
      <c r="L45" s="486">
        <f>'1_Forecast Tool'!AH119</f>
        <v>0</v>
      </c>
    </row>
    <row r="46" spans="1:12" ht="17.25">
      <c r="A46" s="8"/>
      <c r="B46" s="8"/>
      <c r="C46" s="8"/>
      <c r="D46" s="8"/>
      <c r="E46" s="8"/>
      <c r="F46" s="8"/>
      <c r="G46" s="8"/>
      <c r="H46" s="452" t="e">
        <f>'1_Forecast Tool'!$D120</f>
        <v>#N/A</v>
      </c>
      <c r="I46" s="486" t="e">
        <f>'1_Forecast Tool'!AC120</f>
        <v>#N/A</v>
      </c>
      <c r="J46" s="486" t="e">
        <f>'1_Forecast Tool'!W120</f>
        <v>#N/A</v>
      </c>
      <c r="K46" s="486" t="e">
        <f>'1_Forecast Tool'!AA120</f>
        <v>#N/A</v>
      </c>
      <c r="L46" s="486">
        <f>'1_Forecast Tool'!AH120</f>
        <v>0</v>
      </c>
    </row>
    <row r="47" spans="1:12" ht="17.25">
      <c r="A47" s="8"/>
      <c r="B47" s="8"/>
      <c r="C47" s="8"/>
      <c r="D47" s="8"/>
      <c r="E47" s="8"/>
      <c r="F47" s="8"/>
      <c r="G47" s="8"/>
      <c r="H47" s="452" t="e">
        <f>'1_Forecast Tool'!$D121</f>
        <v>#N/A</v>
      </c>
      <c r="I47" s="486" t="e">
        <f>'1_Forecast Tool'!AC121</f>
        <v>#N/A</v>
      </c>
      <c r="J47" s="486" t="e">
        <f>'1_Forecast Tool'!W121</f>
        <v>#N/A</v>
      </c>
      <c r="K47" s="486" t="e">
        <f>'1_Forecast Tool'!AA121</f>
        <v>#N/A</v>
      </c>
      <c r="L47" s="486">
        <f>'1_Forecast Tool'!AH121</f>
        <v>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3" tint="0.7999799847602844"/>
  </sheetPr>
  <dimension ref="A1:BA150"/>
  <sheetViews>
    <sheetView showGridLines="0" zoomScale="80" zoomScaleNormal="80" zoomScalePageLayoutView="0" workbookViewId="0" topLeftCell="A1">
      <selection activeCell="A1" sqref="A1"/>
    </sheetView>
  </sheetViews>
  <sheetFormatPr defaultColWidth="8.8515625" defaultRowHeight="15"/>
  <cols>
    <col min="1" max="1" width="3.28125" style="0" customWidth="1"/>
    <col min="2" max="2" width="31.7109375" style="0" customWidth="1"/>
    <col min="3" max="39" width="18.7109375" style="0" customWidth="1"/>
    <col min="40" max="40" width="18.7109375" style="0" hidden="1" customWidth="1"/>
    <col min="41" max="53" width="0" style="0" hidden="1" customWidth="1"/>
  </cols>
  <sheetData>
    <row r="1" spans="2:32" ht="32.25">
      <c r="B1" s="24" t="str">
        <f>'A. Data Entry Instructions'!B6</f>
        <v>INTERACTIVE FORECAST TOOL FOR PROJECTING TRIPLE FIXED DOSE COMBINATION DOLUTEGRAVIR PATIENT NUMBERS</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row>
    <row r="2" spans="2:32" ht="27.75">
      <c r="B2" s="25" t="s">
        <v>0</v>
      </c>
      <c r="C2" s="8"/>
      <c r="D2" s="222">
        <f>'A. Data Entry Instructions'!E7</f>
        <v>0</v>
      </c>
      <c r="E2" s="222"/>
      <c r="F2" s="222"/>
      <c r="G2" s="233"/>
      <c r="H2" s="233"/>
      <c r="I2" s="234"/>
      <c r="J2" s="8"/>
      <c r="K2" s="8"/>
      <c r="L2" s="8"/>
      <c r="M2" s="8"/>
      <c r="N2" s="8"/>
      <c r="O2" s="8"/>
      <c r="P2" s="8"/>
      <c r="Q2" s="8"/>
      <c r="R2" s="8"/>
      <c r="S2" s="8"/>
      <c r="T2" s="8"/>
      <c r="U2" s="8"/>
      <c r="V2" s="8"/>
      <c r="W2" s="8"/>
      <c r="X2" s="8"/>
      <c r="Y2" s="8"/>
      <c r="Z2" s="8"/>
      <c r="AA2" s="8"/>
      <c r="AB2" s="8"/>
      <c r="AC2" s="8"/>
      <c r="AD2" s="8"/>
      <c r="AE2" s="8"/>
      <c r="AF2" s="8"/>
    </row>
    <row r="3" spans="2:32" ht="21.75">
      <c r="B3" s="8"/>
      <c r="C3" s="17"/>
      <c r="D3" s="10"/>
      <c r="E3" s="8"/>
      <c r="F3" s="8"/>
      <c r="G3" s="8"/>
      <c r="H3" s="8"/>
      <c r="I3" s="8"/>
      <c r="J3" s="8"/>
      <c r="K3" s="8"/>
      <c r="L3" s="8"/>
      <c r="M3" s="8"/>
      <c r="N3" s="8"/>
      <c r="O3" s="217"/>
      <c r="P3" s="217"/>
      <c r="Q3" s="217"/>
      <c r="R3" s="217"/>
      <c r="S3" s="217"/>
      <c r="T3" s="217"/>
      <c r="U3" s="217"/>
      <c r="V3" s="217"/>
      <c r="W3" s="217"/>
      <c r="X3" s="217"/>
      <c r="Y3" s="217"/>
      <c r="Z3" s="217"/>
      <c r="AA3" s="217"/>
      <c r="AB3" s="217"/>
      <c r="AC3" s="217"/>
      <c r="AD3" s="42"/>
      <c r="AE3" s="42"/>
      <c r="AF3" s="42"/>
    </row>
    <row r="4" spans="2:32" ht="21.75">
      <c r="B4" s="8"/>
      <c r="C4" s="17" t="s">
        <v>29</v>
      </c>
      <c r="D4" s="235" t="s">
        <v>425</v>
      </c>
      <c r="E4" s="30"/>
      <c r="F4" s="30"/>
      <c r="G4" s="8"/>
      <c r="H4" s="8"/>
      <c r="I4" s="8"/>
      <c r="J4" s="20" t="s">
        <v>44</v>
      </c>
      <c r="K4" s="20"/>
      <c r="L4" s="20"/>
      <c r="M4" s="20"/>
      <c r="N4" s="20"/>
      <c r="O4" s="20"/>
      <c r="P4" s="20"/>
      <c r="Q4" s="20"/>
      <c r="R4" s="20"/>
      <c r="S4" s="20"/>
      <c r="T4" s="42"/>
      <c r="U4" s="42"/>
      <c r="V4" s="42"/>
      <c r="W4" s="42"/>
      <c r="X4" s="42"/>
      <c r="Y4" s="42"/>
      <c r="Z4" s="42"/>
      <c r="AA4" s="42"/>
      <c r="AB4" s="42"/>
      <c r="AC4" s="42"/>
      <c r="AD4" s="42"/>
      <c r="AE4" s="42"/>
      <c r="AF4" s="42"/>
    </row>
    <row r="5" spans="2:32" ht="21.75">
      <c r="B5" s="8"/>
      <c r="C5" s="17"/>
      <c r="D5" s="32" t="s">
        <v>21</v>
      </c>
      <c r="E5" s="236" t="e">
        <f>'2_Forecast Output'!B11</f>
        <v>#N/A</v>
      </c>
      <c r="F5" s="8"/>
      <c r="G5" s="8"/>
      <c r="H5" s="8"/>
      <c r="I5" s="8"/>
      <c r="J5" s="211" t="s">
        <v>195</v>
      </c>
      <c r="K5" s="212" t="s">
        <v>196</v>
      </c>
      <c r="L5" s="75" t="s">
        <v>197</v>
      </c>
      <c r="M5" s="75"/>
      <c r="N5" s="75"/>
      <c r="O5" s="75"/>
      <c r="P5" s="75"/>
      <c r="Q5" s="75"/>
      <c r="R5" s="75"/>
      <c r="S5" s="75"/>
      <c r="T5" s="42"/>
      <c r="U5" s="42"/>
      <c r="V5" s="42"/>
      <c r="W5" s="42"/>
      <c r="X5" s="42"/>
      <c r="Y5" s="42"/>
      <c r="Z5" s="42"/>
      <c r="AA5" s="42"/>
      <c r="AB5" s="42"/>
      <c r="AC5" s="42"/>
      <c r="AD5" s="42"/>
      <c r="AE5" s="42"/>
      <c r="AF5" s="42"/>
    </row>
    <row r="6" spans="2:32" ht="21.75">
      <c r="B6" s="8"/>
      <c r="C6" s="17"/>
      <c r="D6" s="32" t="s">
        <v>235</v>
      </c>
      <c r="E6" s="356" t="e">
        <f>'2_Forecast Output'!B12</f>
        <v>#N/A</v>
      </c>
      <c r="F6" s="8"/>
      <c r="G6" s="8"/>
      <c r="H6" s="8"/>
      <c r="I6" s="8"/>
      <c r="J6" s="213" t="s">
        <v>23</v>
      </c>
      <c r="K6" s="242" t="s">
        <v>188</v>
      </c>
      <c r="L6" s="218" t="str">
        <f>CONCATENATE("Enter the actual/estimated stock on hand for TLD as of ",'1_Forecast Tool'!E8," ",'1_Forecast Tool'!E7)</f>
        <v>Enter the actual/estimated stock on hand for TLD as of  </v>
      </c>
      <c r="M6" s="21"/>
      <c r="N6" s="21"/>
      <c r="O6" s="42"/>
      <c r="P6" s="42"/>
      <c r="Q6" s="42"/>
      <c r="R6" s="42"/>
      <c r="S6" s="42"/>
      <c r="T6" s="42"/>
      <c r="U6" s="42"/>
      <c r="V6" s="42"/>
      <c r="W6" s="42"/>
      <c r="X6" s="42"/>
      <c r="Y6" s="42"/>
      <c r="Z6" s="42"/>
      <c r="AA6" s="42"/>
      <c r="AB6" s="42"/>
      <c r="AC6" s="42"/>
      <c r="AD6" s="42"/>
      <c r="AE6" s="42"/>
      <c r="AF6" s="42"/>
    </row>
    <row r="7" spans="2:32" ht="21.75">
      <c r="B7" s="8"/>
      <c r="C7" s="17"/>
      <c r="D7" s="32" t="s">
        <v>236</v>
      </c>
      <c r="E7" s="356" t="e">
        <f>'2_Forecast Output'!B13</f>
        <v>#N/A</v>
      </c>
      <c r="F7" s="8"/>
      <c r="G7" s="8"/>
      <c r="H7" s="8"/>
      <c r="I7" s="8"/>
      <c r="J7" s="33"/>
      <c r="K7" s="218"/>
      <c r="L7" s="21"/>
      <c r="M7" s="21"/>
      <c r="N7" s="21"/>
      <c r="O7" s="217"/>
      <c r="P7" s="217"/>
      <c r="Q7" s="217"/>
      <c r="R7" s="217"/>
      <c r="S7" s="217"/>
      <c r="T7" s="217"/>
      <c r="U7" s="217"/>
      <c r="V7" s="217"/>
      <c r="W7" s="217"/>
      <c r="X7" s="217"/>
      <c r="Y7" s="217"/>
      <c r="Z7" s="217"/>
      <c r="AA7" s="217"/>
      <c r="AB7" s="217"/>
      <c r="AC7" s="217"/>
      <c r="AD7" s="42"/>
      <c r="AE7" s="42"/>
      <c r="AF7" s="42"/>
    </row>
    <row r="8" spans="2:32" ht="18" thickBot="1">
      <c r="B8" s="8"/>
      <c r="C8" s="8"/>
      <c r="D8" s="8"/>
      <c r="E8" s="8"/>
      <c r="F8" s="8"/>
      <c r="G8" s="8"/>
      <c r="H8" s="8"/>
      <c r="I8" s="8"/>
      <c r="J8" s="20" t="s">
        <v>48</v>
      </c>
      <c r="K8" s="20"/>
      <c r="L8" s="20"/>
      <c r="M8" s="20"/>
      <c r="N8" s="20"/>
      <c r="O8" s="20"/>
      <c r="P8" s="20"/>
      <c r="Q8" s="20"/>
      <c r="R8" s="20"/>
      <c r="S8" s="20"/>
      <c r="T8" s="42"/>
      <c r="U8" s="42"/>
      <c r="V8" s="42"/>
      <c r="W8" s="42"/>
      <c r="X8" s="42"/>
      <c r="Y8" s="42"/>
      <c r="Z8" s="42"/>
      <c r="AA8" s="42"/>
      <c r="AB8" s="42"/>
      <c r="AC8" s="42"/>
      <c r="AD8" s="42"/>
      <c r="AE8" s="42"/>
      <c r="AF8" s="42"/>
    </row>
    <row r="9" spans="2:32" ht="21.75">
      <c r="B9" s="8"/>
      <c r="C9" s="36"/>
      <c r="D9" s="37" t="s">
        <v>43</v>
      </c>
      <c r="E9" s="38"/>
      <c r="F9" s="38"/>
      <c r="G9" s="38"/>
      <c r="H9" s="237"/>
      <c r="I9" s="238"/>
      <c r="J9" s="211" t="s">
        <v>195</v>
      </c>
      <c r="K9" s="212" t="s">
        <v>196</v>
      </c>
      <c r="L9" s="75" t="s">
        <v>197</v>
      </c>
      <c r="M9" s="75"/>
      <c r="N9" s="75"/>
      <c r="O9" s="75"/>
      <c r="P9" s="75"/>
      <c r="Q9" s="75"/>
      <c r="R9" s="75"/>
      <c r="S9" s="75"/>
      <c r="T9" s="42"/>
      <c r="U9" s="42"/>
      <c r="V9" s="42"/>
      <c r="W9" s="42"/>
      <c r="X9" s="42"/>
      <c r="Y9" s="42"/>
      <c r="Z9" s="42"/>
      <c r="AA9" s="42"/>
      <c r="AB9" s="42"/>
      <c r="AC9" s="42"/>
      <c r="AD9" s="42"/>
      <c r="AE9" s="42"/>
      <c r="AF9" s="42"/>
    </row>
    <row r="10" spans="2:32" ht="17.25">
      <c r="B10" s="8"/>
      <c r="C10" s="40">
        <v>1</v>
      </c>
      <c r="D10" s="239" t="s">
        <v>44</v>
      </c>
      <c r="E10" s="240"/>
      <c r="F10" s="240"/>
      <c r="G10" s="240"/>
      <c r="H10" s="42"/>
      <c r="I10" s="241"/>
      <c r="J10" s="213" t="s">
        <v>27</v>
      </c>
      <c r="K10" s="242" t="s">
        <v>189</v>
      </c>
      <c r="L10" s="218" t="s">
        <v>159</v>
      </c>
      <c r="M10" s="21"/>
      <c r="N10" s="21"/>
      <c r="O10" s="8"/>
      <c r="P10" s="8"/>
      <c r="Q10" s="8"/>
      <c r="R10" s="42"/>
      <c r="S10" s="42"/>
      <c r="T10" s="42"/>
      <c r="U10" s="42"/>
      <c r="V10" s="42"/>
      <c r="W10" s="42"/>
      <c r="X10" s="42"/>
      <c r="Y10" s="42"/>
      <c r="Z10" s="42"/>
      <c r="AA10" s="42"/>
      <c r="AB10" s="42"/>
      <c r="AC10" s="42"/>
      <c r="AD10" s="42"/>
      <c r="AE10" s="42"/>
      <c r="AF10" s="42"/>
    </row>
    <row r="11" spans="2:32" ht="17.25">
      <c r="B11" s="8"/>
      <c r="C11" s="47" t="s">
        <v>9</v>
      </c>
      <c r="D11" s="21" t="str">
        <f>CONCATENATE("TLD stock on ",'1_Forecast Tool'!E8," ",'1_Forecast Tool'!E7)</f>
        <v>TLD stock on  </v>
      </c>
      <c r="E11" s="21"/>
      <c r="F11" s="21"/>
      <c r="G11" s="4">
        <v>0</v>
      </c>
      <c r="H11" s="42"/>
      <c r="I11" s="241"/>
      <c r="J11" s="213" t="s">
        <v>28</v>
      </c>
      <c r="K11" s="242" t="s">
        <v>190</v>
      </c>
      <c r="L11" s="21" t="s">
        <v>160</v>
      </c>
      <c r="M11" s="21"/>
      <c r="N11" s="21"/>
      <c r="O11" s="42"/>
      <c r="P11" s="42"/>
      <c r="Q11" s="42"/>
      <c r="R11" s="42"/>
      <c r="S11" s="42"/>
      <c r="T11" s="42"/>
      <c r="U11" s="42"/>
      <c r="V11" s="42"/>
      <c r="W11" s="42"/>
      <c r="X11" s="42"/>
      <c r="Y11" s="42"/>
      <c r="Z11" s="42"/>
      <c r="AA11" s="42"/>
      <c r="AB11" s="42"/>
      <c r="AC11" s="42"/>
      <c r="AD11" s="42"/>
      <c r="AE11" s="42"/>
      <c r="AF11" s="42"/>
    </row>
    <row r="12" spans="2:32" ht="17.25">
      <c r="B12" s="8"/>
      <c r="C12" s="47"/>
      <c r="D12" s="419"/>
      <c r="E12" s="21"/>
      <c r="F12" s="21"/>
      <c r="G12" s="21"/>
      <c r="H12" s="42"/>
      <c r="I12" s="241"/>
      <c r="J12" s="8"/>
      <c r="K12" s="8"/>
      <c r="L12" s="8"/>
      <c r="M12" s="8"/>
      <c r="N12" s="8"/>
      <c r="O12" s="42"/>
      <c r="P12" s="42"/>
      <c r="Q12" s="42"/>
      <c r="R12" s="42"/>
      <c r="S12" s="42"/>
      <c r="T12" s="42"/>
      <c r="U12" s="42"/>
      <c r="V12" s="42"/>
      <c r="W12" s="42"/>
      <c r="X12" s="42"/>
      <c r="Y12" s="42"/>
      <c r="Z12" s="42"/>
      <c r="AA12" s="42"/>
      <c r="AB12" s="42"/>
      <c r="AC12" s="42"/>
      <c r="AD12" s="42"/>
      <c r="AE12" s="42"/>
      <c r="AF12" s="42"/>
    </row>
    <row r="13" spans="2:32" ht="17.25">
      <c r="B13" s="8"/>
      <c r="C13" s="40">
        <v>2</v>
      </c>
      <c r="D13" s="239" t="s">
        <v>48</v>
      </c>
      <c r="E13" s="240"/>
      <c r="F13" s="240"/>
      <c r="G13" s="240"/>
      <c r="H13" s="42"/>
      <c r="I13" s="241"/>
      <c r="J13" s="20" t="s">
        <v>56</v>
      </c>
      <c r="K13" s="20"/>
      <c r="L13" s="20"/>
      <c r="M13" s="20"/>
      <c r="N13" s="20"/>
      <c r="O13" s="20"/>
      <c r="P13" s="20"/>
      <c r="Q13" s="20"/>
      <c r="R13" s="20"/>
      <c r="S13" s="20"/>
      <c r="T13" s="42"/>
      <c r="U13" s="42"/>
      <c r="V13" s="42"/>
      <c r="W13" s="42"/>
      <c r="X13" s="42"/>
      <c r="Y13" s="42"/>
      <c r="Z13" s="42"/>
      <c r="AA13" s="42"/>
      <c r="AB13" s="42"/>
      <c r="AC13" s="42"/>
      <c r="AD13" s="42"/>
      <c r="AE13" s="42"/>
      <c r="AF13" s="42"/>
    </row>
    <row r="14" spans="2:32" ht="17.25">
      <c r="B14" s="8"/>
      <c r="C14" s="47" t="s">
        <v>9</v>
      </c>
      <c r="D14" s="21" t="s">
        <v>46</v>
      </c>
      <c r="E14" s="21"/>
      <c r="F14" s="21"/>
      <c r="G14" s="4"/>
      <c r="H14" s="42"/>
      <c r="I14" s="241"/>
      <c r="J14" s="211" t="s">
        <v>195</v>
      </c>
      <c r="K14" s="212" t="s">
        <v>196</v>
      </c>
      <c r="L14" s="75" t="s">
        <v>197</v>
      </c>
      <c r="M14" s="75"/>
      <c r="N14" s="75"/>
      <c r="O14" s="75"/>
      <c r="P14" s="75"/>
      <c r="Q14" s="75"/>
      <c r="R14" s="75"/>
      <c r="S14" s="75"/>
      <c r="T14" s="42"/>
      <c r="U14" s="42"/>
      <c r="V14" s="42"/>
      <c r="W14" s="42"/>
      <c r="X14" s="42"/>
      <c r="Y14" s="42"/>
      <c r="Z14" s="42"/>
      <c r="AA14" s="42"/>
      <c r="AB14" s="42"/>
      <c r="AC14" s="42"/>
      <c r="AD14" s="42"/>
      <c r="AE14" s="42"/>
      <c r="AF14" s="42"/>
    </row>
    <row r="15" spans="2:32" ht="17.25">
      <c r="B15" s="8"/>
      <c r="C15" s="47" t="s">
        <v>10</v>
      </c>
      <c r="D15" s="42" t="s">
        <v>47</v>
      </c>
      <c r="E15" s="21"/>
      <c r="F15" s="21"/>
      <c r="G15" s="4"/>
      <c r="H15" s="42"/>
      <c r="I15" s="241"/>
      <c r="J15" s="213" t="s">
        <v>9</v>
      </c>
      <c r="K15" s="214" t="s">
        <v>237</v>
      </c>
      <c r="L15" s="8" t="s">
        <v>238</v>
      </c>
      <c r="M15" s="8"/>
      <c r="N15" s="8"/>
      <c r="O15" s="42"/>
      <c r="P15" s="42"/>
      <c r="Q15" s="42"/>
      <c r="R15" s="42"/>
      <c r="S15" s="42"/>
      <c r="T15" s="42"/>
      <c r="U15" s="42"/>
      <c r="V15" s="42"/>
      <c r="W15" s="42"/>
      <c r="X15" s="42"/>
      <c r="Y15" s="42"/>
      <c r="Z15" s="42"/>
      <c r="AA15" s="42"/>
      <c r="AB15" s="42"/>
      <c r="AC15" s="42"/>
      <c r="AD15" s="42"/>
      <c r="AE15" s="42"/>
      <c r="AF15" s="42"/>
    </row>
    <row r="16" spans="2:32" ht="17.25">
      <c r="B16" s="8"/>
      <c r="C16" s="47"/>
      <c r="D16" s="42"/>
      <c r="E16" s="21"/>
      <c r="F16" s="21"/>
      <c r="G16" s="21"/>
      <c r="H16" s="42"/>
      <c r="I16" s="243"/>
      <c r="J16" s="213" t="s">
        <v>10</v>
      </c>
      <c r="K16" s="214" t="s">
        <v>239</v>
      </c>
      <c r="L16" s="8" t="s">
        <v>240</v>
      </c>
      <c r="M16" s="8"/>
      <c r="N16" s="8"/>
      <c r="O16" s="42"/>
      <c r="P16" s="42"/>
      <c r="Q16" s="42"/>
      <c r="R16" s="42"/>
      <c r="S16" s="42"/>
      <c r="T16" s="42"/>
      <c r="U16" s="42"/>
      <c r="V16" s="42"/>
      <c r="W16" s="42"/>
      <c r="X16" s="42"/>
      <c r="Y16" s="42"/>
      <c r="Z16" s="42"/>
      <c r="AA16" s="42"/>
      <c r="AB16" s="42"/>
      <c r="AC16" s="42"/>
      <c r="AD16" s="42"/>
      <c r="AE16" s="42"/>
      <c r="AF16" s="42"/>
    </row>
    <row r="17" spans="3:32" ht="18" thickBot="1">
      <c r="C17" s="244"/>
      <c r="D17" s="245"/>
      <c r="E17" s="63"/>
      <c r="F17" s="63"/>
      <c r="G17" s="63"/>
      <c r="H17" s="63"/>
      <c r="I17" s="243"/>
      <c r="J17" s="213" t="s">
        <v>11</v>
      </c>
      <c r="K17" s="214" t="s">
        <v>241</v>
      </c>
      <c r="L17" s="8" t="s">
        <v>242</v>
      </c>
      <c r="M17" s="8"/>
      <c r="N17" s="8"/>
      <c r="O17" s="42"/>
      <c r="P17" s="42"/>
      <c r="Q17" s="42"/>
      <c r="R17" s="42"/>
      <c r="S17" s="42"/>
      <c r="T17" s="42"/>
      <c r="U17" s="42"/>
      <c r="V17" s="42"/>
      <c r="W17" s="42"/>
      <c r="X17" s="42"/>
      <c r="Y17" s="42"/>
      <c r="Z17" s="42"/>
      <c r="AA17" s="42"/>
      <c r="AB17" s="42"/>
      <c r="AC17" s="42"/>
      <c r="AD17" s="42"/>
      <c r="AE17" s="42"/>
      <c r="AF17" s="42"/>
    </row>
    <row r="18" spans="3:32" ht="17.25">
      <c r="C18" s="246"/>
      <c r="D18" s="246"/>
      <c r="E18" s="246"/>
      <c r="F18" s="246"/>
      <c r="G18" s="246"/>
      <c r="H18" s="246"/>
      <c r="I18" s="21"/>
      <c r="J18" s="357" t="s">
        <v>12</v>
      </c>
      <c r="K18" s="358" t="s">
        <v>243</v>
      </c>
      <c r="L18" s="8" t="s">
        <v>244</v>
      </c>
      <c r="M18" s="42"/>
      <c r="N18" s="42"/>
      <c r="O18" s="42"/>
      <c r="P18" s="43"/>
      <c r="Q18" s="43"/>
      <c r="R18" s="42"/>
      <c r="S18" s="42"/>
      <c r="T18" s="42"/>
      <c r="U18" s="42"/>
      <c r="V18" s="42"/>
      <c r="W18" s="42"/>
      <c r="X18" s="42"/>
      <c r="Y18" s="42"/>
      <c r="Z18" s="42"/>
      <c r="AA18" s="42"/>
      <c r="AB18" s="42"/>
      <c r="AC18" s="42"/>
      <c r="AD18" s="42"/>
      <c r="AE18" s="42"/>
      <c r="AF18" s="42"/>
    </row>
    <row r="19" spans="3:32" ht="17.25">
      <c r="C19" s="21"/>
      <c r="D19" s="21"/>
      <c r="E19" s="21"/>
      <c r="F19" s="21"/>
      <c r="G19" s="21"/>
      <c r="H19" s="21"/>
      <c r="I19" s="21"/>
      <c r="J19" s="219" t="s">
        <v>13</v>
      </c>
      <c r="K19" s="358" t="s">
        <v>243</v>
      </c>
      <c r="L19" s="1" t="s">
        <v>245</v>
      </c>
      <c r="M19" s="42"/>
      <c r="N19" s="42"/>
      <c r="O19" s="42"/>
      <c r="P19" s="42"/>
      <c r="Q19" s="42"/>
      <c r="R19" s="42"/>
      <c r="S19" s="42"/>
      <c r="T19" s="42"/>
      <c r="U19" s="42"/>
      <c r="V19" s="42"/>
      <c r="W19" s="42"/>
      <c r="X19" s="42"/>
      <c r="Y19" s="42"/>
      <c r="Z19" s="42"/>
      <c r="AA19" s="42"/>
      <c r="AB19" s="42"/>
      <c r="AC19" s="42"/>
      <c r="AD19" s="42"/>
      <c r="AE19" s="42"/>
      <c r="AF19" s="42"/>
    </row>
    <row r="20" spans="3:32" ht="21.75" hidden="1">
      <c r="C20" s="40"/>
      <c r="D20" s="247" t="s">
        <v>85</v>
      </c>
      <c r="E20" s="248"/>
      <c r="F20" s="248"/>
      <c r="G20" s="248"/>
      <c r="H20" s="248"/>
      <c r="I20" s="248"/>
      <c r="J20" s="213" t="s">
        <v>40</v>
      </c>
      <c r="K20" s="216" t="s">
        <v>3</v>
      </c>
      <c r="L20" s="8"/>
      <c r="M20" s="8"/>
      <c r="N20" s="8"/>
      <c r="O20" s="8"/>
      <c r="P20" s="8"/>
      <c r="Q20" s="8"/>
      <c r="R20" s="8"/>
      <c r="S20" s="8"/>
      <c r="T20" s="8"/>
      <c r="U20" s="8"/>
      <c r="V20" s="8"/>
      <c r="W20" s="8"/>
      <c r="X20" s="8"/>
      <c r="Y20" s="8"/>
      <c r="Z20" s="8"/>
      <c r="AA20" s="8"/>
      <c r="AB20" s="8"/>
      <c r="AC20" s="8"/>
      <c r="AD20" s="8"/>
      <c r="AE20" s="8"/>
      <c r="AF20" s="8"/>
    </row>
    <row r="21" spans="3:32" ht="17.25" hidden="1">
      <c r="C21" s="44" t="s">
        <v>52</v>
      </c>
      <c r="D21" s="240" t="s">
        <v>53</v>
      </c>
      <c r="E21" s="240"/>
      <c r="F21" s="240"/>
      <c r="G21" s="19"/>
      <c r="H21" s="240" t="s">
        <v>128</v>
      </c>
      <c r="I21" s="240"/>
      <c r="J21" s="213" t="s">
        <v>28</v>
      </c>
      <c r="K21" s="242" t="s">
        <v>190</v>
      </c>
      <c r="L21" s="8" t="s">
        <v>160</v>
      </c>
      <c r="M21" s="8"/>
      <c r="N21" s="8"/>
      <c r="O21" s="8"/>
      <c r="P21" s="8"/>
      <c r="Q21" s="8"/>
      <c r="R21" s="8"/>
      <c r="S21" s="8"/>
      <c r="T21" s="8"/>
      <c r="U21" s="8"/>
      <c r="V21" s="8"/>
      <c r="W21" s="8"/>
      <c r="X21" s="8"/>
      <c r="Y21" s="8"/>
      <c r="Z21" s="8"/>
      <c r="AA21" s="8"/>
      <c r="AB21" s="8"/>
      <c r="AC21" s="8"/>
      <c r="AD21" s="8"/>
      <c r="AE21" s="8"/>
      <c r="AF21" s="8"/>
    </row>
    <row r="22" spans="3:32" ht="17.25" hidden="1">
      <c r="C22" s="249"/>
      <c r="D22" s="21" t="s">
        <v>54</v>
      </c>
      <c r="E22" s="21"/>
      <c r="F22" s="250">
        <v>43221</v>
      </c>
      <c r="G22" s="19"/>
      <c r="H22" s="19" t="s">
        <v>129</v>
      </c>
      <c r="I22" s="19"/>
      <c r="J22" s="17"/>
      <c r="K22" s="8"/>
      <c r="L22" s="8"/>
      <c r="M22" s="8"/>
      <c r="N22" s="8"/>
      <c r="O22" s="8"/>
      <c r="P22" s="8"/>
      <c r="Q22" s="8"/>
      <c r="R22" s="8"/>
      <c r="S22" s="8"/>
      <c r="T22" s="8"/>
      <c r="U22" s="8"/>
      <c r="V22" s="8"/>
      <c r="W22" s="8"/>
      <c r="X22" s="8"/>
      <c r="Y22" s="8"/>
      <c r="Z22" s="8"/>
      <c r="AA22" s="8"/>
      <c r="AB22" s="8"/>
      <c r="AC22" s="8"/>
      <c r="AD22" s="8"/>
      <c r="AE22" s="8"/>
      <c r="AF22" s="8"/>
    </row>
    <row r="23" spans="3:32" ht="17.25" hidden="1">
      <c r="C23" s="249"/>
      <c r="D23" s="42" t="s">
        <v>55</v>
      </c>
      <c r="E23" s="21"/>
      <c r="F23" s="251" t="e">
        <f>(HLOOKUP(F22,C41:AM50,5,0)/HLOOKUP(F22,C41:AM50,6,0)*$G$15)-HLOOKUP(F22,C41:AM50,5,0)</f>
        <v>#N/A</v>
      </c>
      <c r="G23" s="19"/>
      <c r="H23" s="252" t="e">
        <f>CONCATENATE("e.g. As transition is ",TEXT(B61,"mm/yyyy")," then stock must be available ",TEXT(EDATE(B61,-1*K22),"mm/yyyy"),".")</f>
        <v>#VALUE!</v>
      </c>
      <c r="I23" s="19"/>
      <c r="J23" s="239" t="s">
        <v>56</v>
      </c>
      <c r="K23" s="20"/>
      <c r="L23" s="20"/>
      <c r="M23" s="20"/>
      <c r="N23" s="20"/>
      <c r="O23" s="20"/>
      <c r="P23" s="20"/>
      <c r="Q23" s="20"/>
      <c r="R23" s="20"/>
      <c r="S23" s="20"/>
      <c r="T23" s="20"/>
      <c r="U23" s="20"/>
      <c r="V23" s="20"/>
      <c r="W23" s="20"/>
      <c r="X23" s="20"/>
      <c r="Y23" s="20"/>
      <c r="Z23" s="20"/>
      <c r="AA23" s="20"/>
      <c r="AB23" s="20"/>
      <c r="AC23" s="20"/>
      <c r="AD23" s="8"/>
      <c r="AE23" s="8"/>
      <c r="AF23" s="8"/>
    </row>
    <row r="24" spans="3:32" ht="17.25" hidden="1">
      <c r="C24" s="249"/>
      <c r="D24" s="21"/>
      <c r="E24" s="21"/>
      <c r="F24" s="21"/>
      <c r="G24" s="21"/>
      <c r="H24" s="21"/>
      <c r="I24" s="21"/>
      <c r="J24" s="211" t="s">
        <v>195</v>
      </c>
      <c r="K24" s="212" t="s">
        <v>196</v>
      </c>
      <c r="L24" s="75" t="s">
        <v>197</v>
      </c>
      <c r="M24" s="75"/>
      <c r="N24" s="75"/>
      <c r="O24" s="75"/>
      <c r="P24" s="75"/>
      <c r="Q24" s="75"/>
      <c r="R24" s="75"/>
      <c r="S24" s="75"/>
      <c r="T24" s="75"/>
      <c r="U24" s="75"/>
      <c r="V24" s="75"/>
      <c r="W24" s="75"/>
      <c r="X24" s="75"/>
      <c r="Y24" s="75"/>
      <c r="Z24" s="75"/>
      <c r="AA24" s="75"/>
      <c r="AB24" s="75"/>
      <c r="AC24" s="75"/>
      <c r="AD24" s="8"/>
      <c r="AE24" s="8"/>
      <c r="AF24" s="8"/>
    </row>
    <row r="25" spans="3:32" ht="17.25" hidden="1">
      <c r="C25" s="249"/>
      <c r="D25" s="21"/>
      <c r="E25" s="21"/>
      <c r="F25" s="21"/>
      <c r="G25" s="21"/>
      <c r="H25" s="21"/>
      <c r="I25" s="21"/>
      <c r="J25" s="213" t="s">
        <v>9</v>
      </c>
      <c r="K25" s="242" t="s">
        <v>191</v>
      </c>
      <c r="L25" s="8" t="s">
        <v>167</v>
      </c>
      <c r="M25" s="8"/>
      <c r="N25" s="8"/>
      <c r="O25" s="8"/>
      <c r="P25" s="8"/>
      <c r="Q25" s="8"/>
      <c r="R25" s="8"/>
      <c r="S25" s="8"/>
      <c r="T25" s="8"/>
      <c r="U25" s="8"/>
      <c r="V25" s="8"/>
      <c r="W25" s="8"/>
      <c r="X25" s="8"/>
      <c r="Y25" s="8"/>
      <c r="Z25" s="8"/>
      <c r="AA25" s="8"/>
      <c r="AB25" s="8"/>
      <c r="AC25" s="8"/>
      <c r="AD25" s="8"/>
      <c r="AE25" s="8"/>
      <c r="AF25" s="8"/>
    </row>
    <row r="26" spans="3:32" ht="17.25" hidden="1">
      <c r="C26" s="44" t="s">
        <v>45</v>
      </c>
      <c r="D26" s="240" t="s">
        <v>67</v>
      </c>
      <c r="E26" s="240"/>
      <c r="F26" s="240"/>
      <c r="G26" s="21"/>
      <c r="H26" s="21"/>
      <c r="I26" s="21"/>
      <c r="J26" s="213" t="s">
        <v>10</v>
      </c>
      <c r="K26" s="242" t="s">
        <v>192</v>
      </c>
      <c r="L26" s="8" t="s">
        <v>168</v>
      </c>
      <c r="M26" s="8"/>
      <c r="N26" s="8"/>
      <c r="O26" s="8"/>
      <c r="P26" s="8"/>
      <c r="Q26" s="8"/>
      <c r="R26" s="8"/>
      <c r="S26" s="8"/>
      <c r="T26" s="8"/>
      <c r="U26" s="8"/>
      <c r="V26" s="8"/>
      <c r="W26" s="8"/>
      <c r="X26" s="8"/>
      <c r="Y26" s="8"/>
      <c r="Z26" s="8"/>
      <c r="AA26" s="8"/>
      <c r="AB26" s="8"/>
      <c r="AC26" s="8"/>
      <c r="AD26" s="8"/>
      <c r="AE26" s="8"/>
      <c r="AF26" s="8"/>
    </row>
    <row r="27" spans="3:32" ht="17.25" hidden="1">
      <c r="C27" s="249"/>
      <c r="D27" s="21" t="s">
        <v>54</v>
      </c>
      <c r="E27" s="21"/>
      <c r="F27" s="250" t="s">
        <v>84</v>
      </c>
      <c r="G27" s="21"/>
      <c r="H27" s="21"/>
      <c r="I27" s="21"/>
      <c r="J27" s="213" t="s">
        <v>11</v>
      </c>
      <c r="K27" s="242" t="s">
        <v>193</v>
      </c>
      <c r="L27" s="8" t="s">
        <v>169</v>
      </c>
      <c r="M27" s="8"/>
      <c r="N27" s="8"/>
      <c r="O27" s="8"/>
      <c r="P27" s="8"/>
      <c r="Q27" s="8"/>
      <c r="R27" s="8"/>
      <c r="S27" s="8"/>
      <c r="T27" s="8"/>
      <c r="U27" s="8"/>
      <c r="V27" s="8"/>
      <c r="W27" s="8"/>
      <c r="X27" s="8"/>
      <c r="Y27" s="8"/>
      <c r="Z27" s="8"/>
      <c r="AA27" s="8"/>
      <c r="AB27" s="8"/>
      <c r="AC27" s="8"/>
      <c r="AD27" s="8"/>
      <c r="AE27" s="8"/>
      <c r="AF27" s="8"/>
    </row>
    <row r="28" spans="3:32" ht="17.25" hidden="1">
      <c r="C28" s="249"/>
      <c r="D28" s="21" t="s">
        <v>55</v>
      </c>
      <c r="E28" s="21"/>
      <c r="F28" s="253">
        <f>_xlfn.IFERROR((HLOOKUP(F27,#REF!,5,0)/HLOOKUP(F27,#REF!,6,0)*$G$15)-HLOOKUP(F27,#REF!,5,0),0)</f>
        <v>0</v>
      </c>
      <c r="G28" s="21"/>
      <c r="H28" s="21"/>
      <c r="I28" s="21"/>
      <c r="J28" s="213" t="s">
        <v>12</v>
      </c>
      <c r="K28" s="242" t="s">
        <v>194</v>
      </c>
      <c r="L28" s="8" t="s">
        <v>161</v>
      </c>
      <c r="M28" s="8"/>
      <c r="N28" s="8"/>
      <c r="O28" s="8"/>
      <c r="P28" s="8"/>
      <c r="Q28" s="8"/>
      <c r="R28" s="8"/>
      <c r="S28" s="8"/>
      <c r="T28" s="8"/>
      <c r="U28" s="8"/>
      <c r="V28" s="8"/>
      <c r="W28" s="8"/>
      <c r="X28" s="8"/>
      <c r="Y28" s="8"/>
      <c r="Z28" s="8"/>
      <c r="AA28" s="8"/>
      <c r="AB28" s="8"/>
      <c r="AC28" s="8"/>
      <c r="AD28" s="8"/>
      <c r="AE28" s="8"/>
      <c r="AF28" s="8"/>
    </row>
    <row r="29" spans="3:32" ht="17.25" hidden="1">
      <c r="C29" s="249"/>
      <c r="D29" s="21"/>
      <c r="E29" s="21"/>
      <c r="F29" s="21"/>
      <c r="G29" s="21"/>
      <c r="H29" s="21"/>
      <c r="I29" s="21"/>
      <c r="J29" s="21"/>
      <c r="K29" s="21"/>
      <c r="L29" s="21"/>
      <c r="M29" s="41"/>
      <c r="N29" s="8"/>
      <c r="O29" s="8"/>
      <c r="P29" s="8"/>
      <c r="Q29" s="8"/>
      <c r="R29" s="8"/>
      <c r="S29" s="8"/>
      <c r="T29" s="8"/>
      <c r="U29" s="8"/>
      <c r="V29" s="8"/>
      <c r="W29" s="8"/>
      <c r="X29" s="8"/>
      <c r="Y29" s="8"/>
      <c r="Z29" s="8"/>
      <c r="AA29" s="8"/>
      <c r="AB29" s="8"/>
      <c r="AC29" s="8"/>
      <c r="AD29" s="8"/>
      <c r="AE29" s="8"/>
      <c r="AF29" s="8"/>
    </row>
    <row r="30" spans="3:32" ht="21.75" hidden="1">
      <c r="C30" s="241"/>
      <c r="D30" s="247" t="s">
        <v>86</v>
      </c>
      <c r="E30" s="254"/>
      <c r="F30" s="254"/>
      <c r="G30" s="254"/>
      <c r="H30" s="254"/>
      <c r="I30" s="254"/>
      <c r="J30" s="254"/>
      <c r="K30" s="254"/>
      <c r="L30" s="254"/>
      <c r="M30" s="255"/>
      <c r="N30" s="8"/>
      <c r="O30" s="8"/>
      <c r="P30" s="8"/>
      <c r="Q30" s="8"/>
      <c r="R30" s="8"/>
      <c r="S30" s="8"/>
      <c r="T30" s="8"/>
      <c r="U30" s="8"/>
      <c r="V30" s="8"/>
      <c r="W30" s="8"/>
      <c r="X30" s="8"/>
      <c r="Y30" s="8"/>
      <c r="Z30" s="8"/>
      <c r="AA30" s="8"/>
      <c r="AB30" s="8"/>
      <c r="AC30" s="8"/>
      <c r="AD30" s="8"/>
      <c r="AE30" s="8"/>
      <c r="AF30" s="8"/>
    </row>
    <row r="31" spans="3:32" ht="17.25" hidden="1">
      <c r="C31" s="249"/>
      <c r="D31" s="21" t="s">
        <v>94</v>
      </c>
      <c r="E31" s="21"/>
      <c r="F31" s="21"/>
      <c r="G31" s="21"/>
      <c r="H31" s="21"/>
      <c r="I31" s="21"/>
      <c r="J31" s="21"/>
      <c r="K31" s="21"/>
      <c r="L31" s="21"/>
      <c r="M31" s="41"/>
      <c r="N31" s="8"/>
      <c r="O31" s="8"/>
      <c r="P31" s="8"/>
      <c r="Q31" s="8"/>
      <c r="R31" s="8"/>
      <c r="S31" s="8"/>
      <c r="T31" s="8"/>
      <c r="U31" s="8"/>
      <c r="V31" s="8"/>
      <c r="W31" s="8"/>
      <c r="X31" s="8"/>
      <c r="Y31" s="8"/>
      <c r="Z31" s="8"/>
      <c r="AA31" s="8"/>
      <c r="AB31" s="8"/>
      <c r="AC31" s="8"/>
      <c r="AD31" s="8"/>
      <c r="AE31" s="8"/>
      <c r="AF31" s="8"/>
    </row>
    <row r="32" spans="3:32" ht="17.25" hidden="1">
      <c r="C32" s="249"/>
      <c r="D32" s="21"/>
      <c r="E32" s="256" t="s">
        <v>87</v>
      </c>
      <c r="F32" s="256" t="s">
        <v>88</v>
      </c>
      <c r="G32" s="256" t="s">
        <v>89</v>
      </c>
      <c r="H32" s="256" t="s">
        <v>90</v>
      </c>
      <c r="I32" s="256" t="s">
        <v>91</v>
      </c>
      <c r="J32" s="256" t="s">
        <v>92</v>
      </c>
      <c r="K32" s="21"/>
      <c r="L32" s="21"/>
      <c r="M32" s="41"/>
      <c r="N32" s="8"/>
      <c r="O32" s="8"/>
      <c r="P32" s="8"/>
      <c r="Q32" s="8"/>
      <c r="R32" s="8"/>
      <c r="S32" s="8"/>
      <c r="T32" s="8"/>
      <c r="U32" s="8"/>
      <c r="V32" s="8"/>
      <c r="W32" s="8"/>
      <c r="X32" s="8"/>
      <c r="Y32" s="8"/>
      <c r="Z32" s="8"/>
      <c r="AA32" s="8"/>
      <c r="AB32" s="8"/>
      <c r="AC32" s="8"/>
      <c r="AD32" s="8"/>
      <c r="AE32" s="8"/>
      <c r="AF32" s="8"/>
    </row>
    <row r="33" spans="1:53" ht="17.25" hidden="1">
      <c r="A33" s="8"/>
      <c r="B33" s="8"/>
      <c r="C33" s="249"/>
      <c r="D33" s="21" t="s">
        <v>93</v>
      </c>
      <c r="E33" s="257" t="e">
        <f>SUM(C43:H43)</f>
        <v>#N/A</v>
      </c>
      <c r="F33" s="257" t="e">
        <f>SUM(I43:N43)</f>
        <v>#N/A</v>
      </c>
      <c r="G33" s="257" t="e">
        <f>SUM(O43:T43)</f>
        <v>#N/A</v>
      </c>
      <c r="H33" s="257" t="e">
        <f>SUM(#REF!)</f>
        <v>#REF!</v>
      </c>
      <c r="I33" s="257" t="e">
        <f>SUM(AA43:AF43)</f>
        <v>#N/A</v>
      </c>
      <c r="J33" s="257" t="e">
        <f>SUM(AG43:AL43)</f>
        <v>#N/A</v>
      </c>
      <c r="K33" s="21"/>
      <c r="L33" s="21"/>
      <c r="M33" s="41"/>
      <c r="N33" s="8"/>
      <c r="O33" s="8"/>
      <c r="P33" s="8"/>
      <c r="Q33" s="8"/>
      <c r="R33" s="8"/>
      <c r="S33" s="8"/>
      <c r="T33" s="8"/>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row>
    <row r="34" spans="1:53" ht="17.25" hidden="1">
      <c r="A34" s="8"/>
      <c r="B34" s="8"/>
      <c r="C34" s="249"/>
      <c r="D34" s="21"/>
      <c r="E34" s="61"/>
      <c r="F34" s="61"/>
      <c r="G34" s="61"/>
      <c r="H34" s="61"/>
      <c r="I34" s="61"/>
      <c r="J34" s="61"/>
      <c r="K34" s="21"/>
      <c r="L34" s="21"/>
      <c r="M34" s="41"/>
      <c r="N34" s="8"/>
      <c r="O34" s="8"/>
      <c r="P34" s="8"/>
      <c r="Q34" s="8"/>
      <c r="R34" s="8"/>
      <c r="S34" s="8"/>
      <c r="T34" s="8"/>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row>
    <row r="35" spans="1:53" ht="17.25" hidden="1">
      <c r="A35" s="8"/>
      <c r="B35" s="8"/>
      <c r="C35" s="249"/>
      <c r="D35" s="21" t="s">
        <v>96</v>
      </c>
      <c r="E35" s="61"/>
      <c r="F35" s="61"/>
      <c r="G35" s="61"/>
      <c r="H35" s="61"/>
      <c r="I35" s="61"/>
      <c r="J35" s="61"/>
      <c r="K35" s="21"/>
      <c r="L35" s="21"/>
      <c r="M35" s="41"/>
      <c r="N35" s="8"/>
      <c r="O35" s="8"/>
      <c r="P35" s="8"/>
      <c r="Q35" s="8"/>
      <c r="R35" s="8"/>
      <c r="S35" s="8"/>
      <c r="T35" s="8"/>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row>
    <row r="36" spans="1:53" ht="17.25" hidden="1">
      <c r="A36" s="8"/>
      <c r="B36" s="175"/>
      <c r="C36" s="249"/>
      <c r="D36" s="21" t="s">
        <v>93</v>
      </c>
      <c r="E36" s="61"/>
      <c r="F36" s="61"/>
      <c r="G36" s="61" t="s">
        <v>95</v>
      </c>
      <c r="H36" s="61"/>
      <c r="I36" s="61"/>
      <c r="J36" s="61"/>
      <c r="K36" s="21"/>
      <c r="L36" s="21"/>
      <c r="M36" s="41"/>
      <c r="N36" s="8"/>
      <c r="O36" s="8"/>
      <c r="P36" s="8"/>
      <c r="Q36" s="8"/>
      <c r="R36" s="8"/>
      <c r="S36" s="8"/>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row>
    <row r="37" spans="1:53" ht="18" hidden="1" thickBot="1">
      <c r="A37" s="8"/>
      <c r="B37" s="175"/>
      <c r="C37" s="258"/>
      <c r="D37" s="63" t="s">
        <v>97</v>
      </c>
      <c r="E37" s="163"/>
      <c r="F37" s="63"/>
      <c r="G37" s="63"/>
      <c r="H37" s="63"/>
      <c r="I37" s="63"/>
      <c r="J37" s="63"/>
      <c r="K37" s="63"/>
      <c r="L37" s="63"/>
      <c r="M37" s="66"/>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row>
    <row r="38" spans="1:53" ht="17.2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row>
    <row r="39" spans="1:53" ht="17.2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row>
    <row r="40" spans="1:53" ht="21.75">
      <c r="A40" s="259" t="s">
        <v>214</v>
      </c>
      <c r="B40" s="260" t="s">
        <v>56</v>
      </c>
      <c r="C40" s="348" t="e">
        <f>IF(C$41='1_Forecast Tool'!$F$130,"Transition","")</f>
        <v>#N/A</v>
      </c>
      <c r="D40" s="348" t="e">
        <f>IF(D$41='1_Forecast Tool'!$F$130,"Transition","")</f>
        <v>#N/A</v>
      </c>
      <c r="E40" s="348" t="e">
        <f>IF(E$41='1_Forecast Tool'!$F$130,"Transition","")</f>
        <v>#N/A</v>
      </c>
      <c r="F40" s="348" t="e">
        <f>IF(F$41='1_Forecast Tool'!$F$130,"Transition","")</f>
        <v>#N/A</v>
      </c>
      <c r="G40" s="348" t="e">
        <f>IF(G$41='1_Forecast Tool'!$F$130,"Transition","")</f>
        <v>#N/A</v>
      </c>
      <c r="H40" s="348" t="e">
        <f>IF(H$41='1_Forecast Tool'!$F$130,"Transition","")</f>
        <v>#N/A</v>
      </c>
      <c r="I40" s="348" t="e">
        <f>IF(I$41='1_Forecast Tool'!$F$130,"Transition","")</f>
        <v>#N/A</v>
      </c>
      <c r="J40" s="348" t="e">
        <f>IF(J$41='1_Forecast Tool'!$F$130,"Transition","")</f>
        <v>#N/A</v>
      </c>
      <c r="K40" s="348" t="e">
        <f>IF(K$41='1_Forecast Tool'!$F$130,"Transition","")</f>
        <v>#N/A</v>
      </c>
      <c r="L40" s="348" t="e">
        <f>IF(L$41='1_Forecast Tool'!$F$130,"Transition","")</f>
        <v>#N/A</v>
      </c>
      <c r="M40" s="348" t="e">
        <f>IF(M$41='1_Forecast Tool'!$F$130,"Transition","")</f>
        <v>#N/A</v>
      </c>
      <c r="N40" s="348" t="e">
        <f>IF(N$41='1_Forecast Tool'!$F$130,"Transition","")</f>
        <v>#N/A</v>
      </c>
      <c r="O40" s="348" t="e">
        <f>IF(O$41='1_Forecast Tool'!$F$130,"Transition","")</f>
        <v>#N/A</v>
      </c>
      <c r="P40" s="348" t="e">
        <f>IF(P$41='1_Forecast Tool'!$F$130,"Transition","")</f>
        <v>#N/A</v>
      </c>
      <c r="Q40" s="348" t="e">
        <f>IF(Q$41='1_Forecast Tool'!$F$130,"Transition","")</f>
        <v>#N/A</v>
      </c>
      <c r="R40" s="348" t="e">
        <f>IF(R$41='1_Forecast Tool'!$F$130,"Transition","")</f>
        <v>#N/A</v>
      </c>
      <c r="S40" s="348" t="e">
        <f>IF(S$41='1_Forecast Tool'!$F$130,"Transition","")</f>
        <v>#N/A</v>
      </c>
      <c r="T40" s="348" t="e">
        <f>IF(T$41='1_Forecast Tool'!$F$130,"Transition","")</f>
        <v>#N/A</v>
      </c>
      <c r="U40" s="348" t="e">
        <f>IF(U$41='1_Forecast Tool'!$F$130,"Transition","")</f>
        <v>#N/A</v>
      </c>
      <c r="V40" s="348" t="e">
        <f>IF(V$41='1_Forecast Tool'!$F$130,"Transition","")</f>
        <v>#N/A</v>
      </c>
      <c r="W40" s="348" t="e">
        <f>IF(W$41='1_Forecast Tool'!$F$130,"Transition","")</f>
        <v>#N/A</v>
      </c>
      <c r="X40" s="348" t="e">
        <f>IF(X$41='1_Forecast Tool'!$F$130,"Transition","")</f>
        <v>#N/A</v>
      </c>
      <c r="Y40" s="348" t="e">
        <f>IF(Y$41='1_Forecast Tool'!$F$130,"Transition","")</f>
        <v>#N/A</v>
      </c>
      <c r="Z40" s="348" t="e">
        <f>IF(Z$41='1_Forecast Tool'!$F$130,"Transition","")</f>
        <v>#N/A</v>
      </c>
      <c r="AA40" s="348" t="e">
        <f>IF(AA$41='1_Forecast Tool'!$F$130,"Transition","")</f>
        <v>#N/A</v>
      </c>
      <c r="AB40" s="348" t="e">
        <f>IF(AB$41='1_Forecast Tool'!$F$130,"Transition","")</f>
        <v>#N/A</v>
      </c>
      <c r="AC40" s="348" t="e">
        <f>IF(AC$41='1_Forecast Tool'!$F$130,"Transition","")</f>
        <v>#N/A</v>
      </c>
      <c r="AD40" s="348" t="e">
        <f>IF(AD$41='1_Forecast Tool'!$F$130,"Transition","")</f>
        <v>#N/A</v>
      </c>
      <c r="AE40" s="348" t="e">
        <f>IF(AE$41='1_Forecast Tool'!$F$130,"Transition","")</f>
        <v>#N/A</v>
      </c>
      <c r="AF40" s="348" t="e">
        <f>IF(AF$41='1_Forecast Tool'!$F$130,"Transition","")</f>
        <v>#N/A</v>
      </c>
      <c r="AG40" s="348" t="e">
        <f>IF(AG$41='1_Forecast Tool'!$F$130,"Transition","")</f>
        <v>#N/A</v>
      </c>
      <c r="AH40" s="348" t="e">
        <f>IF(AH$41='1_Forecast Tool'!$F$130,"Transition","")</f>
        <v>#N/A</v>
      </c>
      <c r="AI40" s="348" t="e">
        <f>IF(AI$41='1_Forecast Tool'!$F$130,"Transition","")</f>
        <v>#N/A</v>
      </c>
      <c r="AJ40" s="348" t="e">
        <f>IF(AJ$41='1_Forecast Tool'!$F$130,"Transition","")</f>
        <v>#N/A</v>
      </c>
      <c r="AK40" s="348" t="e">
        <f>IF(AK$41='1_Forecast Tool'!$F$130,"Transition","")</f>
        <v>#N/A</v>
      </c>
      <c r="AL40" s="348" t="e">
        <f>IF(AL$41='1_Forecast Tool'!$F$130,"Transition","")</f>
        <v>#N/A</v>
      </c>
      <c r="AM40" s="348" t="e">
        <f>IF(AM$41='1_Forecast Tool'!$F$130,"Transition","")</f>
        <v>#N/A</v>
      </c>
      <c r="AN40" s="8"/>
      <c r="AO40" s="8"/>
      <c r="AP40" s="8"/>
      <c r="AQ40" s="8"/>
      <c r="AR40" s="8"/>
      <c r="AS40" s="8"/>
      <c r="AT40" s="8"/>
      <c r="AU40" s="8"/>
      <c r="AV40" s="8"/>
      <c r="AW40" s="8"/>
      <c r="AX40" s="8"/>
      <c r="AY40" s="8"/>
      <c r="AZ40" s="8"/>
      <c r="BA40" s="8"/>
    </row>
    <row r="41" spans="1:53" ht="17.25">
      <c r="A41" s="359"/>
      <c r="B41" s="8"/>
      <c r="C41" s="261" t="e">
        <f>C112</f>
        <v>#N/A</v>
      </c>
      <c r="D41" s="261" t="e">
        <f>EDATE(C41,1)</f>
        <v>#N/A</v>
      </c>
      <c r="E41" s="261" t="e">
        <f aca="true" t="shared" si="0" ref="E41:AN41">EDATE(D41,1)</f>
        <v>#N/A</v>
      </c>
      <c r="F41" s="261" t="e">
        <f t="shared" si="0"/>
        <v>#N/A</v>
      </c>
      <c r="G41" s="261" t="e">
        <f t="shared" si="0"/>
        <v>#N/A</v>
      </c>
      <c r="H41" s="261" t="e">
        <f t="shared" si="0"/>
        <v>#N/A</v>
      </c>
      <c r="I41" s="261" t="e">
        <f t="shared" si="0"/>
        <v>#N/A</v>
      </c>
      <c r="J41" s="261" t="e">
        <f t="shared" si="0"/>
        <v>#N/A</v>
      </c>
      <c r="K41" s="261" t="e">
        <f t="shared" si="0"/>
        <v>#N/A</v>
      </c>
      <c r="L41" s="261" t="e">
        <f t="shared" si="0"/>
        <v>#N/A</v>
      </c>
      <c r="M41" s="261" t="e">
        <f t="shared" si="0"/>
        <v>#N/A</v>
      </c>
      <c r="N41" s="261" t="e">
        <f t="shared" si="0"/>
        <v>#N/A</v>
      </c>
      <c r="O41" s="261" t="e">
        <f t="shared" si="0"/>
        <v>#N/A</v>
      </c>
      <c r="P41" s="261" t="e">
        <f t="shared" si="0"/>
        <v>#N/A</v>
      </c>
      <c r="Q41" s="261" t="e">
        <f t="shared" si="0"/>
        <v>#N/A</v>
      </c>
      <c r="R41" s="261" t="e">
        <f t="shared" si="0"/>
        <v>#N/A</v>
      </c>
      <c r="S41" s="261" t="e">
        <f t="shared" si="0"/>
        <v>#N/A</v>
      </c>
      <c r="T41" s="261" t="e">
        <f t="shared" si="0"/>
        <v>#N/A</v>
      </c>
      <c r="U41" s="261" t="e">
        <f t="shared" si="0"/>
        <v>#N/A</v>
      </c>
      <c r="V41" s="261" t="e">
        <f t="shared" si="0"/>
        <v>#N/A</v>
      </c>
      <c r="W41" s="261" t="e">
        <f t="shared" si="0"/>
        <v>#N/A</v>
      </c>
      <c r="X41" s="261" t="e">
        <f t="shared" si="0"/>
        <v>#N/A</v>
      </c>
      <c r="Y41" s="261" t="e">
        <f t="shared" si="0"/>
        <v>#N/A</v>
      </c>
      <c r="Z41" s="261" t="e">
        <f t="shared" si="0"/>
        <v>#N/A</v>
      </c>
      <c r="AA41" s="261" t="e">
        <f t="shared" si="0"/>
        <v>#N/A</v>
      </c>
      <c r="AB41" s="261" t="e">
        <f t="shared" si="0"/>
        <v>#N/A</v>
      </c>
      <c r="AC41" s="261" t="e">
        <f t="shared" si="0"/>
        <v>#N/A</v>
      </c>
      <c r="AD41" s="261" t="e">
        <f t="shared" si="0"/>
        <v>#N/A</v>
      </c>
      <c r="AE41" s="261" t="e">
        <f t="shared" si="0"/>
        <v>#N/A</v>
      </c>
      <c r="AF41" s="261" t="e">
        <f t="shared" si="0"/>
        <v>#N/A</v>
      </c>
      <c r="AG41" s="261" t="e">
        <f t="shared" si="0"/>
        <v>#N/A</v>
      </c>
      <c r="AH41" s="261" t="e">
        <f t="shared" si="0"/>
        <v>#N/A</v>
      </c>
      <c r="AI41" s="261" t="e">
        <f t="shared" si="0"/>
        <v>#N/A</v>
      </c>
      <c r="AJ41" s="261" t="e">
        <f t="shared" si="0"/>
        <v>#N/A</v>
      </c>
      <c r="AK41" s="261" t="e">
        <f t="shared" si="0"/>
        <v>#N/A</v>
      </c>
      <c r="AL41" s="261" t="e">
        <f t="shared" si="0"/>
        <v>#N/A</v>
      </c>
      <c r="AM41" s="261" t="e">
        <f t="shared" si="0"/>
        <v>#N/A</v>
      </c>
      <c r="AN41" s="261" t="e">
        <f t="shared" si="0"/>
        <v>#N/A</v>
      </c>
      <c r="AO41" s="261" t="e">
        <f>EDATE(AN41,1)</f>
        <v>#N/A</v>
      </c>
      <c r="AP41" s="261" t="e">
        <f aca="true" t="shared" si="1" ref="AP41:BA41">EDATE(AO41,1)</f>
        <v>#N/A</v>
      </c>
      <c r="AQ41" s="261" t="e">
        <f t="shared" si="1"/>
        <v>#N/A</v>
      </c>
      <c r="AR41" s="261" t="e">
        <f t="shared" si="1"/>
        <v>#N/A</v>
      </c>
      <c r="AS41" s="261" t="e">
        <f t="shared" si="1"/>
        <v>#N/A</v>
      </c>
      <c r="AT41" s="261" t="e">
        <f t="shared" si="1"/>
        <v>#N/A</v>
      </c>
      <c r="AU41" s="261" t="e">
        <f t="shared" si="1"/>
        <v>#N/A</v>
      </c>
      <c r="AV41" s="261" t="e">
        <f t="shared" si="1"/>
        <v>#N/A</v>
      </c>
      <c r="AW41" s="261" t="e">
        <f t="shared" si="1"/>
        <v>#N/A</v>
      </c>
      <c r="AX41" s="261" t="e">
        <f t="shared" si="1"/>
        <v>#N/A</v>
      </c>
      <c r="AY41" s="261" t="e">
        <f t="shared" si="1"/>
        <v>#N/A</v>
      </c>
      <c r="AZ41" s="261" t="e">
        <f t="shared" si="1"/>
        <v>#N/A</v>
      </c>
      <c r="BA41" s="261" t="e">
        <f t="shared" si="1"/>
        <v>#N/A</v>
      </c>
    </row>
    <row r="42" spans="1:53" ht="17.25">
      <c r="A42" s="359"/>
      <c r="B42" s="83" t="s">
        <v>148</v>
      </c>
      <c r="C42" s="262">
        <f>G11</f>
        <v>0</v>
      </c>
      <c r="D42" s="262" t="e">
        <f aca="true" t="shared" si="2" ref="D42:O42">C42+SUM(C44:C46,C48,C49)-C43</f>
        <v>#N/A</v>
      </c>
      <c r="E42" s="262" t="e">
        <f t="shared" si="2"/>
        <v>#N/A</v>
      </c>
      <c r="F42" s="262" t="e">
        <f t="shared" si="2"/>
        <v>#N/A</v>
      </c>
      <c r="G42" s="262" t="e">
        <f t="shared" si="2"/>
        <v>#N/A</v>
      </c>
      <c r="H42" s="262" t="e">
        <f t="shared" si="2"/>
        <v>#N/A</v>
      </c>
      <c r="I42" s="262" t="e">
        <f t="shared" si="2"/>
        <v>#N/A</v>
      </c>
      <c r="J42" s="262" t="e">
        <f t="shared" si="2"/>
        <v>#N/A</v>
      </c>
      <c r="K42" s="262" t="e">
        <f t="shared" si="2"/>
        <v>#N/A</v>
      </c>
      <c r="L42" s="262" t="e">
        <f t="shared" si="2"/>
        <v>#N/A</v>
      </c>
      <c r="M42" s="262" t="e">
        <f t="shared" si="2"/>
        <v>#N/A</v>
      </c>
      <c r="N42" s="262" t="e">
        <f t="shared" si="2"/>
        <v>#N/A</v>
      </c>
      <c r="O42" s="262" t="e">
        <f t="shared" si="2"/>
        <v>#N/A</v>
      </c>
      <c r="P42" s="262" t="e">
        <f>O42+SUM(O44:O46,O48,O49)-O43</f>
        <v>#N/A</v>
      </c>
      <c r="Q42" s="262" t="e">
        <f>P42+SUM(P44:P46,P48,P49)-P43</f>
        <v>#N/A</v>
      </c>
      <c r="R42" s="262" t="e">
        <f>Q42+SUM(Q44:Q46,Q48,Q49)-Q43</f>
        <v>#N/A</v>
      </c>
      <c r="S42" s="262" t="e">
        <f aca="true" t="shared" si="3" ref="S42:AM42">R42+SUM(R44:R46,R48,R49)-R43</f>
        <v>#N/A</v>
      </c>
      <c r="T42" s="263" t="e">
        <f t="shared" si="3"/>
        <v>#N/A</v>
      </c>
      <c r="U42" s="262" t="e">
        <f t="shared" si="3"/>
        <v>#N/A</v>
      </c>
      <c r="V42" s="262" t="e">
        <f t="shared" si="3"/>
        <v>#N/A</v>
      </c>
      <c r="W42" s="262" t="e">
        <f>V42+SUM(V44:V46,V48,V49)-V43</f>
        <v>#N/A</v>
      </c>
      <c r="X42" s="262" t="e">
        <f t="shared" si="3"/>
        <v>#N/A</v>
      </c>
      <c r="Y42" s="262" t="e">
        <f t="shared" si="3"/>
        <v>#N/A</v>
      </c>
      <c r="Z42" s="263" t="e">
        <f t="shared" si="3"/>
        <v>#N/A</v>
      </c>
      <c r="AA42" s="262" t="e">
        <f t="shared" si="3"/>
        <v>#N/A</v>
      </c>
      <c r="AB42" s="262" t="e">
        <f t="shared" si="3"/>
        <v>#N/A</v>
      </c>
      <c r="AC42" s="262" t="e">
        <f t="shared" si="3"/>
        <v>#N/A</v>
      </c>
      <c r="AD42" s="262" t="e">
        <f t="shared" si="3"/>
        <v>#N/A</v>
      </c>
      <c r="AE42" s="262" t="e">
        <f t="shared" si="3"/>
        <v>#N/A</v>
      </c>
      <c r="AF42" s="263" t="e">
        <f t="shared" si="3"/>
        <v>#N/A</v>
      </c>
      <c r="AG42" s="262" t="e">
        <f t="shared" si="3"/>
        <v>#N/A</v>
      </c>
      <c r="AH42" s="262" t="e">
        <f t="shared" si="3"/>
        <v>#N/A</v>
      </c>
      <c r="AI42" s="262" t="e">
        <f t="shared" si="3"/>
        <v>#N/A</v>
      </c>
      <c r="AJ42" s="262" t="e">
        <f t="shared" si="3"/>
        <v>#N/A</v>
      </c>
      <c r="AK42" s="262" t="e">
        <f t="shared" si="3"/>
        <v>#N/A</v>
      </c>
      <c r="AL42" s="263" t="e">
        <f t="shared" si="3"/>
        <v>#N/A</v>
      </c>
      <c r="AM42" s="262" t="e">
        <f t="shared" si="3"/>
        <v>#N/A</v>
      </c>
      <c r="AN42" s="8"/>
      <c r="AO42" s="8"/>
      <c r="AP42" s="8"/>
      <c r="AQ42" s="8"/>
      <c r="AR42" s="8"/>
      <c r="AS42" s="8"/>
      <c r="AT42" s="8"/>
      <c r="AU42" s="8"/>
      <c r="AV42" s="8"/>
      <c r="AW42" s="8"/>
      <c r="AX42" s="8"/>
      <c r="AY42" s="8"/>
      <c r="AZ42" s="8"/>
      <c r="BA42" s="8"/>
    </row>
    <row r="43" spans="1:53" ht="17.25">
      <c r="A43" s="359"/>
      <c r="B43" s="264" t="s">
        <v>149</v>
      </c>
      <c r="C43" s="265" t="e">
        <f aca="true" t="shared" si="4" ref="C43:AM43">VLOOKUP(C41,$C$110:$AD$148,MATCH("E-Cmltv",$C$111:$AD$111,0))</f>
        <v>#N/A</v>
      </c>
      <c r="D43" s="265" t="e">
        <f t="shared" si="4"/>
        <v>#N/A</v>
      </c>
      <c r="E43" s="265" t="e">
        <f t="shared" si="4"/>
        <v>#N/A</v>
      </c>
      <c r="F43" s="265" t="e">
        <f t="shared" si="4"/>
        <v>#N/A</v>
      </c>
      <c r="G43" s="265" t="e">
        <f t="shared" si="4"/>
        <v>#N/A</v>
      </c>
      <c r="H43" s="265" t="e">
        <f t="shared" si="4"/>
        <v>#N/A</v>
      </c>
      <c r="I43" s="266" t="e">
        <f t="shared" si="4"/>
        <v>#N/A</v>
      </c>
      <c r="J43" s="265" t="e">
        <f t="shared" si="4"/>
        <v>#N/A</v>
      </c>
      <c r="K43" s="265" t="e">
        <f t="shared" si="4"/>
        <v>#N/A</v>
      </c>
      <c r="L43" s="265" t="e">
        <f t="shared" si="4"/>
        <v>#N/A</v>
      </c>
      <c r="M43" s="265" t="e">
        <f t="shared" si="4"/>
        <v>#N/A</v>
      </c>
      <c r="N43" s="265" t="e">
        <f t="shared" si="4"/>
        <v>#N/A</v>
      </c>
      <c r="O43" s="266" t="e">
        <f t="shared" si="4"/>
        <v>#N/A</v>
      </c>
      <c r="P43" s="265" t="e">
        <f t="shared" si="4"/>
        <v>#N/A</v>
      </c>
      <c r="Q43" s="265" t="e">
        <f t="shared" si="4"/>
        <v>#N/A</v>
      </c>
      <c r="R43" s="265" t="e">
        <f t="shared" si="4"/>
        <v>#N/A</v>
      </c>
      <c r="S43" s="265" t="e">
        <f t="shared" si="4"/>
        <v>#N/A</v>
      </c>
      <c r="T43" s="265" t="e">
        <f t="shared" si="4"/>
        <v>#N/A</v>
      </c>
      <c r="U43" s="266" t="e">
        <f t="shared" si="4"/>
        <v>#N/A</v>
      </c>
      <c r="V43" s="265" t="e">
        <f t="shared" si="4"/>
        <v>#N/A</v>
      </c>
      <c r="W43" s="265" t="e">
        <f t="shared" si="4"/>
        <v>#N/A</v>
      </c>
      <c r="X43" s="265" t="e">
        <f t="shared" si="4"/>
        <v>#N/A</v>
      </c>
      <c r="Y43" s="265" t="e">
        <f t="shared" si="4"/>
        <v>#N/A</v>
      </c>
      <c r="Z43" s="267" t="e">
        <f t="shared" si="4"/>
        <v>#N/A</v>
      </c>
      <c r="AA43" s="265" t="e">
        <f t="shared" si="4"/>
        <v>#N/A</v>
      </c>
      <c r="AB43" s="265" t="e">
        <f t="shared" si="4"/>
        <v>#N/A</v>
      </c>
      <c r="AC43" s="265" t="e">
        <f t="shared" si="4"/>
        <v>#N/A</v>
      </c>
      <c r="AD43" s="265" t="e">
        <f t="shared" si="4"/>
        <v>#N/A</v>
      </c>
      <c r="AE43" s="265" t="e">
        <f t="shared" si="4"/>
        <v>#N/A</v>
      </c>
      <c r="AF43" s="267" t="e">
        <f t="shared" si="4"/>
        <v>#N/A</v>
      </c>
      <c r="AG43" s="265" t="e">
        <f t="shared" si="4"/>
        <v>#N/A</v>
      </c>
      <c r="AH43" s="265" t="e">
        <f t="shared" si="4"/>
        <v>#N/A</v>
      </c>
      <c r="AI43" s="265" t="e">
        <f t="shared" si="4"/>
        <v>#N/A</v>
      </c>
      <c r="AJ43" s="265" t="e">
        <f t="shared" si="4"/>
        <v>#N/A</v>
      </c>
      <c r="AK43" s="265" t="e">
        <f t="shared" si="4"/>
        <v>#N/A</v>
      </c>
      <c r="AL43" s="267" t="e">
        <f t="shared" si="4"/>
        <v>#N/A</v>
      </c>
      <c r="AM43" s="265" t="e">
        <f t="shared" si="4"/>
        <v>#N/A</v>
      </c>
      <c r="AN43" s="8"/>
      <c r="AO43" s="8"/>
      <c r="AP43" s="8"/>
      <c r="AQ43" s="8"/>
      <c r="AR43" s="8"/>
      <c r="AS43" s="8"/>
      <c r="AT43" s="8"/>
      <c r="AU43" s="8"/>
      <c r="AV43" s="8"/>
      <c r="AW43" s="8"/>
      <c r="AX43" s="8"/>
      <c r="AY43" s="8"/>
      <c r="AZ43" s="8"/>
      <c r="BA43" s="8"/>
    </row>
    <row r="44" spans="1:53" ht="17.25">
      <c r="A44" s="359" t="s">
        <v>9</v>
      </c>
      <c r="B44" s="264" t="s">
        <v>145</v>
      </c>
      <c r="C44" s="229"/>
      <c r="D44" s="229"/>
      <c r="E44" s="229"/>
      <c r="F44" s="229"/>
      <c r="G44" s="229"/>
      <c r="H44" s="230"/>
      <c r="I44" s="229"/>
      <c r="J44" s="229"/>
      <c r="K44" s="229"/>
      <c r="L44" s="229"/>
      <c r="M44" s="229"/>
      <c r="N44" s="230"/>
      <c r="O44" s="229"/>
      <c r="P44" s="229"/>
      <c r="Q44" s="229"/>
      <c r="R44" s="229"/>
      <c r="S44" s="229"/>
      <c r="T44" s="230"/>
      <c r="U44" s="229"/>
      <c r="V44" s="229"/>
      <c r="W44" s="229"/>
      <c r="X44" s="229"/>
      <c r="Y44" s="229"/>
      <c r="Z44" s="230"/>
      <c r="AA44" s="229"/>
      <c r="AB44" s="229"/>
      <c r="AC44" s="229"/>
      <c r="AD44" s="229"/>
      <c r="AE44" s="229"/>
      <c r="AF44" s="230"/>
      <c r="AG44" s="229"/>
      <c r="AH44" s="229"/>
      <c r="AI44" s="229"/>
      <c r="AJ44" s="229"/>
      <c r="AK44" s="229"/>
      <c r="AL44" s="230"/>
      <c r="AM44" s="229"/>
      <c r="AN44" s="265"/>
      <c r="AO44" s="265"/>
      <c r="AP44" s="265"/>
      <c r="AQ44" s="265"/>
      <c r="AR44" s="265"/>
      <c r="AS44" s="265"/>
      <c r="AT44" s="265"/>
      <c r="AU44" s="265"/>
      <c r="AV44" s="265"/>
      <c r="AW44" s="265"/>
      <c r="AX44" s="265"/>
      <c r="AY44" s="265"/>
      <c r="AZ44" s="265"/>
      <c r="BA44" s="265"/>
    </row>
    <row r="45" spans="1:53" ht="17.25">
      <c r="A45" s="359" t="s">
        <v>10</v>
      </c>
      <c r="B45" s="264" t="s">
        <v>146</v>
      </c>
      <c r="C45" s="231"/>
      <c r="D45" s="231"/>
      <c r="E45" s="231"/>
      <c r="F45" s="231"/>
      <c r="G45" s="231"/>
      <c r="H45" s="232"/>
      <c r="I45" s="231"/>
      <c r="J45" s="231"/>
      <c r="K45" s="231"/>
      <c r="L45" s="231"/>
      <c r="M45" s="231"/>
      <c r="N45" s="232"/>
      <c r="O45" s="231"/>
      <c r="P45" s="231"/>
      <c r="Q45" s="231"/>
      <c r="R45" s="231"/>
      <c r="S45" s="231"/>
      <c r="T45" s="232"/>
      <c r="U45" s="231"/>
      <c r="V45" s="231"/>
      <c r="W45" s="231"/>
      <c r="X45" s="231"/>
      <c r="Y45" s="231"/>
      <c r="Z45" s="232"/>
      <c r="AA45" s="231"/>
      <c r="AB45" s="231"/>
      <c r="AC45" s="231"/>
      <c r="AD45" s="231"/>
      <c r="AE45" s="231"/>
      <c r="AF45" s="232"/>
      <c r="AG45" s="231"/>
      <c r="AH45" s="231"/>
      <c r="AI45" s="231"/>
      <c r="AJ45" s="231"/>
      <c r="AK45" s="231"/>
      <c r="AL45" s="232"/>
      <c r="AM45" s="231"/>
      <c r="AN45" s="8"/>
      <c r="AO45" s="8"/>
      <c r="AP45" s="8"/>
      <c r="AQ45" s="8"/>
      <c r="AR45" s="8"/>
      <c r="AS45" s="8"/>
      <c r="AT45" s="8"/>
      <c r="AU45" s="8"/>
      <c r="AV45" s="8"/>
      <c r="AW45" s="8"/>
      <c r="AX45" s="8"/>
      <c r="AY45" s="8"/>
      <c r="AZ45" s="8"/>
      <c r="BA45" s="8"/>
    </row>
    <row r="46" spans="1:53" ht="17.25">
      <c r="A46" s="359" t="s">
        <v>11</v>
      </c>
      <c r="B46" s="264" t="s">
        <v>154</v>
      </c>
      <c r="C46" s="231"/>
      <c r="D46" s="231"/>
      <c r="E46" s="231"/>
      <c r="F46" s="231"/>
      <c r="G46" s="231"/>
      <c r="H46" s="232"/>
      <c r="I46" s="231"/>
      <c r="J46" s="231"/>
      <c r="K46" s="231"/>
      <c r="L46" s="231"/>
      <c r="M46" s="231"/>
      <c r="N46" s="232"/>
      <c r="O46" s="231"/>
      <c r="P46" s="231"/>
      <c r="Q46" s="231"/>
      <c r="R46" s="231"/>
      <c r="S46" s="231"/>
      <c r="T46" s="232"/>
      <c r="U46" s="231"/>
      <c r="V46" s="231"/>
      <c r="W46" s="231"/>
      <c r="X46" s="231"/>
      <c r="Y46" s="231"/>
      <c r="Z46" s="232"/>
      <c r="AA46" s="231"/>
      <c r="AB46" s="231"/>
      <c r="AC46" s="231"/>
      <c r="AD46" s="231"/>
      <c r="AE46" s="231"/>
      <c r="AF46" s="232"/>
      <c r="AG46" s="231"/>
      <c r="AH46" s="231"/>
      <c r="AI46" s="231"/>
      <c r="AJ46" s="231"/>
      <c r="AK46" s="231"/>
      <c r="AL46" s="232"/>
      <c r="AM46" s="231"/>
      <c r="AN46" s="8"/>
      <c r="AO46" s="8"/>
      <c r="AP46" s="8"/>
      <c r="AQ46" s="8"/>
      <c r="AR46" s="8"/>
      <c r="AS46" s="8"/>
      <c r="AT46" s="8"/>
      <c r="AU46" s="8"/>
      <c r="AV46" s="8"/>
      <c r="AW46" s="8"/>
      <c r="AX46" s="8"/>
      <c r="AY46" s="8"/>
      <c r="AZ46" s="8"/>
      <c r="BA46" s="8"/>
    </row>
    <row r="47" spans="1:53" ht="17.25">
      <c r="A47" s="359"/>
      <c r="B47" s="264" t="s">
        <v>153</v>
      </c>
      <c r="C47" s="268" t="e">
        <f>C42-C43+SUM(C44:C46,C48:C49)</f>
        <v>#N/A</v>
      </c>
      <c r="D47" s="268" t="e">
        <f aca="true" t="shared" si="5" ref="D47:AM47">D42-D43+SUM(D44:D46,D48:D49)</f>
        <v>#N/A</v>
      </c>
      <c r="E47" s="268" t="e">
        <f t="shared" si="5"/>
        <v>#N/A</v>
      </c>
      <c r="F47" s="268" t="e">
        <f t="shared" si="5"/>
        <v>#N/A</v>
      </c>
      <c r="G47" s="268" t="e">
        <f t="shared" si="5"/>
        <v>#N/A</v>
      </c>
      <c r="H47" s="269" t="e">
        <f t="shared" si="5"/>
        <v>#N/A</v>
      </c>
      <c r="I47" s="268" t="e">
        <f t="shared" si="5"/>
        <v>#N/A</v>
      </c>
      <c r="J47" s="268" t="e">
        <f t="shared" si="5"/>
        <v>#N/A</v>
      </c>
      <c r="K47" s="268" t="e">
        <f>K42-K43+SUM(K44:K46,K48:K49)</f>
        <v>#N/A</v>
      </c>
      <c r="L47" s="268" t="e">
        <f t="shared" si="5"/>
        <v>#N/A</v>
      </c>
      <c r="M47" s="268" t="e">
        <f t="shared" si="5"/>
        <v>#N/A</v>
      </c>
      <c r="N47" s="269" t="e">
        <f t="shared" si="5"/>
        <v>#N/A</v>
      </c>
      <c r="O47" s="268" t="e">
        <f t="shared" si="5"/>
        <v>#N/A</v>
      </c>
      <c r="P47" s="268" t="e">
        <f t="shared" si="5"/>
        <v>#N/A</v>
      </c>
      <c r="Q47" s="268" t="e">
        <f t="shared" si="5"/>
        <v>#N/A</v>
      </c>
      <c r="R47" s="268" t="e">
        <f t="shared" si="5"/>
        <v>#N/A</v>
      </c>
      <c r="S47" s="268" t="e">
        <f t="shared" si="5"/>
        <v>#N/A</v>
      </c>
      <c r="T47" s="269" t="e">
        <f t="shared" si="5"/>
        <v>#N/A</v>
      </c>
      <c r="U47" s="268" t="e">
        <f t="shared" si="5"/>
        <v>#N/A</v>
      </c>
      <c r="V47" s="268" t="e">
        <f t="shared" si="5"/>
        <v>#N/A</v>
      </c>
      <c r="W47" s="268" t="e">
        <f t="shared" si="5"/>
        <v>#N/A</v>
      </c>
      <c r="X47" s="268" t="e">
        <f t="shared" si="5"/>
        <v>#N/A</v>
      </c>
      <c r="Y47" s="268" t="e">
        <f t="shared" si="5"/>
        <v>#N/A</v>
      </c>
      <c r="Z47" s="269" t="e">
        <f t="shared" si="5"/>
        <v>#N/A</v>
      </c>
      <c r="AA47" s="268" t="e">
        <f t="shared" si="5"/>
        <v>#N/A</v>
      </c>
      <c r="AB47" s="268" t="e">
        <f t="shared" si="5"/>
        <v>#N/A</v>
      </c>
      <c r="AC47" s="268" t="e">
        <f t="shared" si="5"/>
        <v>#N/A</v>
      </c>
      <c r="AD47" s="268" t="e">
        <f t="shared" si="5"/>
        <v>#N/A</v>
      </c>
      <c r="AE47" s="268" t="e">
        <f t="shared" si="5"/>
        <v>#N/A</v>
      </c>
      <c r="AF47" s="269" t="e">
        <f t="shared" si="5"/>
        <v>#N/A</v>
      </c>
      <c r="AG47" s="268" t="e">
        <f t="shared" si="5"/>
        <v>#N/A</v>
      </c>
      <c r="AH47" s="268" t="e">
        <f t="shared" si="5"/>
        <v>#N/A</v>
      </c>
      <c r="AI47" s="268" t="e">
        <f t="shared" si="5"/>
        <v>#N/A</v>
      </c>
      <c r="AJ47" s="268" t="e">
        <f t="shared" si="5"/>
        <v>#N/A</v>
      </c>
      <c r="AK47" s="268" t="e">
        <f t="shared" si="5"/>
        <v>#N/A</v>
      </c>
      <c r="AL47" s="269" t="e">
        <f t="shared" si="5"/>
        <v>#N/A</v>
      </c>
      <c r="AM47" s="268" t="e">
        <f t="shared" si="5"/>
        <v>#N/A</v>
      </c>
      <c r="AN47" s="8"/>
      <c r="AO47" s="8"/>
      <c r="AP47" s="8"/>
      <c r="AQ47" s="8"/>
      <c r="AR47" s="8"/>
      <c r="AS47" s="8"/>
      <c r="AT47" s="8"/>
      <c r="AU47" s="8"/>
      <c r="AV47" s="8"/>
      <c r="AW47" s="8"/>
      <c r="AX47" s="8"/>
      <c r="AY47" s="8"/>
      <c r="AZ47" s="8"/>
      <c r="BA47" s="8"/>
    </row>
    <row r="48" spans="1:39" s="42" customFormat="1" ht="17.25">
      <c r="A48" s="360" t="s">
        <v>12</v>
      </c>
      <c r="B48" s="264" t="s">
        <v>151</v>
      </c>
      <c r="C48" s="268" t="e">
        <f aca="true" ca="1" t="shared" si="6" ref="C48:L48">IF(IF(C41=EDATE($B$61,-1),SUM(OFFSET(INDIRECT($B$62),0,0,1,$G$15),-C42,-C44,-C45,-C46),"")&lt;0,"",IF(C41=EDATE($B$61,-1),SUM(OFFSET(INDIRECT($B$62),0,0,1,$G$15),-C42,-C44,-C45,-C46),""))</f>
        <v>#N/A</v>
      </c>
      <c r="D48" s="268" t="e">
        <f ca="1" t="shared" si="6"/>
        <v>#N/A</v>
      </c>
      <c r="E48" s="268" t="e">
        <f ca="1" t="shared" si="6"/>
        <v>#N/A</v>
      </c>
      <c r="F48" s="268" t="e">
        <f ca="1" t="shared" si="6"/>
        <v>#N/A</v>
      </c>
      <c r="G48" s="268" t="e">
        <f ca="1" t="shared" si="6"/>
        <v>#N/A</v>
      </c>
      <c r="H48" s="269" t="e">
        <f ca="1" t="shared" si="6"/>
        <v>#N/A</v>
      </c>
      <c r="I48" s="268" t="e">
        <f ca="1" t="shared" si="6"/>
        <v>#N/A</v>
      </c>
      <c r="J48" s="268" t="e">
        <f ca="1" t="shared" si="6"/>
        <v>#N/A</v>
      </c>
      <c r="K48" s="268" t="e">
        <f ca="1">IF(IF(K41=EDATE($B$61,-1),SUM(OFFSET(INDIRECT($B$62),0,0,1,$G$15),-K42,-K44,-K45,-K46),"")&lt;0,"",IF(K41=EDATE($B$61,-1),SUM(OFFSET(INDIRECT($B$62),0,0,1,$G$15),-K42,-K44,-K45,-K46),""))</f>
        <v>#N/A</v>
      </c>
      <c r="L48" s="268" t="e">
        <f ca="1" t="shared" si="6"/>
        <v>#N/A</v>
      </c>
      <c r="M48" s="268" t="e">
        <f ca="1">IF(IF(M41=EDATE($B$61,-1),SUM(OFFSET(INDIRECT($B$62),0,0,1,$G$15),-M42,-M44,-M45,-M46),"")&lt;0,"",IF(M41=EDATE($B$61,-1),SUM(OFFSET(INDIRECT($B$62),0,0,1,$G$15),-M42,-M44,-M45,-M46),""))</f>
        <v>#N/A</v>
      </c>
      <c r="N48" s="269" t="e">
        <f aca="true" ca="1" t="shared" si="7" ref="N48:AM48">IF(IF(N41=EDATE($B$61,-1),SUM(OFFSET(INDIRECT($B$62),0,0,1,$G$15),-N42,-N44,-N45,-N46),"")&lt;0,"",IF(N41=EDATE($B$61,-1),SUM(OFFSET(INDIRECT($B$62),0,0,1,$G$15),-N42,-N44,-N45,-N46),""))</f>
        <v>#N/A</v>
      </c>
      <c r="O48" s="268" t="e">
        <f ca="1" t="shared" si="7"/>
        <v>#N/A</v>
      </c>
      <c r="P48" s="268" t="e">
        <f ca="1" t="shared" si="7"/>
        <v>#N/A</v>
      </c>
      <c r="Q48" s="268" t="e">
        <f ca="1" t="shared" si="7"/>
        <v>#N/A</v>
      </c>
      <c r="R48" s="268" t="e">
        <f ca="1" t="shared" si="7"/>
        <v>#N/A</v>
      </c>
      <c r="S48" s="268" t="e">
        <f ca="1" t="shared" si="7"/>
        <v>#N/A</v>
      </c>
      <c r="T48" s="269" t="e">
        <f ca="1" t="shared" si="7"/>
        <v>#N/A</v>
      </c>
      <c r="U48" s="268" t="e">
        <f ca="1" t="shared" si="7"/>
        <v>#N/A</v>
      </c>
      <c r="V48" s="268" t="e">
        <f ca="1">IF(IF(V41=EDATE($B$61,-1),SUM(OFFSET(INDIRECT($B$62),0,0,1,$G$15),-V42,-V44,-V45,-V46),"")&lt;0,"",IF(V41=EDATE($B$61,-1),SUM(OFFSET(INDIRECT($B$62),0,0,1,$G$15),-V42,-V44,-V45,-V46),""))</f>
        <v>#N/A</v>
      </c>
      <c r="W48" s="268" t="e">
        <f ca="1" t="shared" si="7"/>
        <v>#N/A</v>
      </c>
      <c r="X48" s="268" t="e">
        <f ca="1" t="shared" si="7"/>
        <v>#N/A</v>
      </c>
      <c r="Y48" s="268" t="e">
        <f ca="1" t="shared" si="7"/>
        <v>#N/A</v>
      </c>
      <c r="Z48" s="269" t="e">
        <f ca="1" t="shared" si="7"/>
        <v>#N/A</v>
      </c>
      <c r="AA48" s="268" t="e">
        <f ca="1" t="shared" si="7"/>
        <v>#N/A</v>
      </c>
      <c r="AB48" s="268" t="e">
        <f ca="1" t="shared" si="7"/>
        <v>#N/A</v>
      </c>
      <c r="AC48" s="268" t="e">
        <f ca="1" t="shared" si="7"/>
        <v>#N/A</v>
      </c>
      <c r="AD48" s="268" t="e">
        <f ca="1" t="shared" si="7"/>
        <v>#N/A</v>
      </c>
      <c r="AE48" s="268" t="e">
        <f ca="1" t="shared" si="7"/>
        <v>#N/A</v>
      </c>
      <c r="AF48" s="269" t="e">
        <f ca="1" t="shared" si="7"/>
        <v>#N/A</v>
      </c>
      <c r="AG48" s="268" t="e">
        <f ca="1" t="shared" si="7"/>
        <v>#N/A</v>
      </c>
      <c r="AH48" s="268" t="e">
        <f ca="1" t="shared" si="7"/>
        <v>#N/A</v>
      </c>
      <c r="AI48" s="268" t="e">
        <f ca="1" t="shared" si="7"/>
        <v>#N/A</v>
      </c>
      <c r="AJ48" s="268" t="e">
        <f ca="1" t="shared" si="7"/>
        <v>#N/A</v>
      </c>
      <c r="AK48" s="268" t="e">
        <f ca="1" t="shared" si="7"/>
        <v>#N/A</v>
      </c>
      <c r="AL48" s="269" t="e">
        <f ca="1" t="shared" si="7"/>
        <v>#N/A</v>
      </c>
      <c r="AM48" s="268" t="e">
        <f ca="1" t="shared" si="7"/>
        <v>#N/A</v>
      </c>
    </row>
    <row r="49" spans="1:39" s="42" customFormat="1" ht="17.25">
      <c r="A49" s="360" t="s">
        <v>13</v>
      </c>
      <c r="B49" s="264" t="s">
        <v>144</v>
      </c>
      <c r="C49" s="268">
        <f>_xlfn.IFERROR(IF((SUM(C42,C44:C46)-C43)/C43&lt;=$G$14,C43*($G$15-(SUM(C42,C44:C46)-C43)/C43),0),"")</f>
      </c>
      <c r="D49" s="268">
        <f aca="true" t="shared" si="8" ref="D49:J49">_xlfn.IFERROR(IF((SUM(D42,D44:D46)-D43)/D43&lt;=$G$14,D43*($G$15-(SUM(D42,D44:D46)-D43)/D43),0),"")</f>
      </c>
      <c r="E49" s="268">
        <f t="shared" si="8"/>
      </c>
      <c r="F49" s="268">
        <f t="shared" si="8"/>
      </c>
      <c r="G49" s="268">
        <f t="shared" si="8"/>
      </c>
      <c r="H49" s="269">
        <f t="shared" si="8"/>
      </c>
      <c r="I49" s="268">
        <f t="shared" si="8"/>
      </c>
      <c r="J49" s="268">
        <f t="shared" si="8"/>
      </c>
      <c r="K49" s="268">
        <f>_xlfn.IFERROR(IF((SUM(K42,K44:K46)-K43)/K43&lt;=$G$14,K43*($G$15-(SUM(K42,K44:K46)-K43)/K43),0),"")</f>
      </c>
      <c r="L49" s="268">
        <f>_xlfn.IFERROR(IF((SUM(L42,L44:L46)-L43)/L43&lt;=$G$14,L43*($G$15-(SUM(L42,L44:L46)-L43)/L43),0),"")</f>
      </c>
      <c r="M49" s="268">
        <f aca="true" t="shared" si="9" ref="M49:AM49">_xlfn.IFERROR(IF((SUM(M42,M44:M46)-M43)/M43&lt;=$G$14,M43*($G$15-(SUM(M42,M44:M46)-M43)/M43),0),"")</f>
      </c>
      <c r="N49" s="269">
        <f t="shared" si="9"/>
      </c>
      <c r="O49" s="268">
        <f t="shared" si="9"/>
      </c>
      <c r="P49" s="268">
        <f t="shared" si="9"/>
      </c>
      <c r="Q49" s="268">
        <f t="shared" si="9"/>
      </c>
      <c r="R49" s="268">
        <f t="shared" si="9"/>
      </c>
      <c r="S49" s="268">
        <f t="shared" si="9"/>
      </c>
      <c r="T49" s="269">
        <f t="shared" si="9"/>
      </c>
      <c r="U49" s="268">
        <f t="shared" si="9"/>
      </c>
      <c r="V49" s="268">
        <f t="shared" si="9"/>
      </c>
      <c r="W49" s="268">
        <f t="shared" si="9"/>
      </c>
      <c r="X49" s="268">
        <f t="shared" si="9"/>
      </c>
      <c r="Y49" s="268">
        <f t="shared" si="9"/>
      </c>
      <c r="Z49" s="269">
        <f t="shared" si="9"/>
      </c>
      <c r="AA49" s="268">
        <f t="shared" si="9"/>
      </c>
      <c r="AB49" s="268">
        <f t="shared" si="9"/>
      </c>
      <c r="AC49" s="268">
        <f t="shared" si="9"/>
      </c>
      <c r="AD49" s="268">
        <f t="shared" si="9"/>
      </c>
      <c r="AE49" s="268">
        <f t="shared" si="9"/>
      </c>
      <c r="AF49" s="269">
        <f t="shared" si="9"/>
      </c>
      <c r="AG49" s="268">
        <f t="shared" si="9"/>
      </c>
      <c r="AH49" s="268">
        <f t="shared" si="9"/>
      </c>
      <c r="AI49" s="268">
        <f t="shared" si="9"/>
      </c>
      <c r="AJ49" s="268">
        <f t="shared" si="9"/>
      </c>
      <c r="AK49" s="268">
        <f t="shared" si="9"/>
      </c>
      <c r="AL49" s="269">
        <f t="shared" si="9"/>
      </c>
      <c r="AM49" s="268">
        <f t="shared" si="9"/>
      </c>
    </row>
    <row r="50" spans="1:53" ht="17.25">
      <c r="A50" s="359"/>
      <c r="B50" s="264" t="s">
        <v>51</v>
      </c>
      <c r="C50" s="270">
        <f aca="true" t="shared" si="10" ref="C50:H50">_xlfn.IFERROR(C47/C43,"")</f>
      </c>
      <c r="D50" s="270">
        <f t="shared" si="10"/>
      </c>
      <c r="E50" s="270">
        <f t="shared" si="10"/>
      </c>
      <c r="F50" s="270">
        <f t="shared" si="10"/>
      </c>
      <c r="G50" s="270">
        <f t="shared" si="10"/>
      </c>
      <c r="H50" s="271">
        <f t="shared" si="10"/>
      </c>
      <c r="I50" s="270">
        <f aca="true" t="shared" si="11" ref="I50:AM50">_xlfn.IFERROR(I47/I43,"")</f>
      </c>
      <c r="J50" s="270">
        <f t="shared" si="11"/>
      </c>
      <c r="K50" s="270">
        <f t="shared" si="11"/>
      </c>
      <c r="L50" s="270">
        <f t="shared" si="11"/>
      </c>
      <c r="M50" s="270">
        <f t="shared" si="11"/>
      </c>
      <c r="N50" s="271">
        <f t="shared" si="11"/>
      </c>
      <c r="O50" s="270">
        <f t="shared" si="11"/>
      </c>
      <c r="P50" s="270">
        <f t="shared" si="11"/>
      </c>
      <c r="Q50" s="270">
        <f t="shared" si="11"/>
      </c>
      <c r="R50" s="270">
        <f t="shared" si="11"/>
      </c>
      <c r="S50" s="270">
        <f t="shared" si="11"/>
      </c>
      <c r="T50" s="271">
        <f t="shared" si="11"/>
      </c>
      <c r="U50" s="270">
        <f t="shared" si="11"/>
      </c>
      <c r="V50" s="270">
        <f t="shared" si="11"/>
      </c>
      <c r="W50" s="270">
        <f t="shared" si="11"/>
      </c>
      <c r="X50" s="270">
        <f t="shared" si="11"/>
      </c>
      <c r="Y50" s="270">
        <f t="shared" si="11"/>
      </c>
      <c r="Z50" s="271">
        <f t="shared" si="11"/>
      </c>
      <c r="AA50" s="270">
        <f t="shared" si="11"/>
      </c>
      <c r="AB50" s="270">
        <f t="shared" si="11"/>
      </c>
      <c r="AC50" s="270">
        <f t="shared" si="11"/>
      </c>
      <c r="AD50" s="270">
        <f t="shared" si="11"/>
      </c>
      <c r="AE50" s="270">
        <f t="shared" si="11"/>
      </c>
      <c r="AF50" s="271">
        <f t="shared" si="11"/>
      </c>
      <c r="AG50" s="270">
        <f t="shared" si="11"/>
      </c>
      <c r="AH50" s="270">
        <f t="shared" si="11"/>
      </c>
      <c r="AI50" s="270">
        <f t="shared" si="11"/>
      </c>
      <c r="AJ50" s="270">
        <f t="shared" si="11"/>
      </c>
      <c r="AK50" s="270">
        <f t="shared" si="11"/>
      </c>
      <c r="AL50" s="271">
        <f t="shared" si="11"/>
      </c>
      <c r="AM50" s="270">
        <f t="shared" si="11"/>
      </c>
      <c r="AN50" s="272"/>
      <c r="AO50" s="272"/>
      <c r="AP50" s="272"/>
      <c r="AQ50" s="272"/>
      <c r="AR50" s="272"/>
      <c r="AS50" s="272"/>
      <c r="AT50" s="272"/>
      <c r="AU50" s="272"/>
      <c r="AV50" s="272"/>
      <c r="AW50" s="272"/>
      <c r="AX50" s="272"/>
      <c r="AY50" s="272"/>
      <c r="AZ50" s="272"/>
      <c r="BA50" s="272"/>
    </row>
    <row r="51" spans="1:53" ht="17.25" hidden="1">
      <c r="A51" s="8"/>
      <c r="B51" s="42" t="s">
        <v>51</v>
      </c>
      <c r="C51" s="273">
        <f>IF(C50&lt;0,0,C50)</f>
      </c>
      <c r="D51" s="273">
        <f aca="true" t="shared" si="12" ref="D51:AM51">IF(D50&lt;0,0,D50)</f>
      </c>
      <c r="E51" s="273">
        <f t="shared" si="12"/>
      </c>
      <c r="F51" s="273">
        <f t="shared" si="12"/>
      </c>
      <c r="G51" s="273">
        <f t="shared" si="12"/>
      </c>
      <c r="H51" s="273">
        <f t="shared" si="12"/>
      </c>
      <c r="I51" s="273">
        <f t="shared" si="12"/>
      </c>
      <c r="J51" s="273">
        <f t="shared" si="12"/>
      </c>
      <c r="K51" s="273">
        <f t="shared" si="12"/>
      </c>
      <c r="L51" s="273">
        <f t="shared" si="12"/>
      </c>
      <c r="M51" s="273">
        <f t="shared" si="12"/>
      </c>
      <c r="N51" s="273">
        <f t="shared" si="12"/>
      </c>
      <c r="O51" s="273">
        <f t="shared" si="12"/>
      </c>
      <c r="P51" s="273">
        <f t="shared" si="12"/>
      </c>
      <c r="Q51" s="273">
        <f t="shared" si="12"/>
      </c>
      <c r="R51" s="273">
        <f t="shared" si="12"/>
      </c>
      <c r="S51" s="273">
        <f t="shared" si="12"/>
      </c>
      <c r="T51" s="273">
        <f t="shared" si="12"/>
      </c>
      <c r="U51" s="273">
        <f t="shared" si="12"/>
      </c>
      <c r="V51" s="273">
        <f t="shared" si="12"/>
      </c>
      <c r="W51" s="273">
        <f t="shared" si="12"/>
      </c>
      <c r="X51" s="273">
        <f t="shared" si="12"/>
      </c>
      <c r="Y51" s="273">
        <f t="shared" si="12"/>
      </c>
      <c r="Z51" s="273">
        <f t="shared" si="12"/>
      </c>
      <c r="AA51" s="273">
        <f t="shared" si="12"/>
      </c>
      <c r="AB51" s="273">
        <f t="shared" si="12"/>
      </c>
      <c r="AC51" s="273">
        <f t="shared" si="12"/>
      </c>
      <c r="AD51" s="273">
        <f t="shared" si="12"/>
      </c>
      <c r="AE51" s="273">
        <f t="shared" si="12"/>
      </c>
      <c r="AF51" s="273">
        <f t="shared" si="12"/>
      </c>
      <c r="AG51" s="273">
        <f t="shared" si="12"/>
      </c>
      <c r="AH51" s="273">
        <f t="shared" si="12"/>
      </c>
      <c r="AI51" s="273">
        <f t="shared" si="12"/>
      </c>
      <c r="AJ51" s="273">
        <f t="shared" si="12"/>
      </c>
      <c r="AK51" s="273">
        <f t="shared" si="12"/>
      </c>
      <c r="AL51" s="273">
        <f t="shared" si="12"/>
      </c>
      <c r="AM51" s="273">
        <f t="shared" si="12"/>
      </c>
      <c r="AN51" s="8"/>
      <c r="AO51" s="8"/>
      <c r="AP51" s="8"/>
      <c r="AQ51" s="8"/>
      <c r="AR51" s="8"/>
      <c r="AS51" s="8"/>
      <c r="AT51" s="8"/>
      <c r="AU51" s="8"/>
      <c r="AV51" s="8"/>
      <c r="AW51" s="8"/>
      <c r="AX51" s="8"/>
      <c r="AY51" s="8"/>
      <c r="AZ51" s="8"/>
      <c r="BA51" s="8"/>
    </row>
    <row r="52" spans="1:53" ht="17.25" hidden="1">
      <c r="A52" s="8"/>
      <c r="B52" s="42" t="s">
        <v>125</v>
      </c>
      <c r="C52" s="274"/>
      <c r="D52" s="274" t="e">
        <f aca="true" t="shared" si="13" ref="D52:AM52">D43/HLOOKUP(E$61,$C$41:$BA$54,3,0)</f>
        <v>#N/A</v>
      </c>
      <c r="E52" s="274" t="e">
        <f t="shared" si="13"/>
        <v>#N/A</v>
      </c>
      <c r="F52" s="274" t="e">
        <f t="shared" si="13"/>
        <v>#N/A</v>
      </c>
      <c r="G52" s="274" t="e">
        <f t="shared" si="13"/>
        <v>#N/A</v>
      </c>
      <c r="H52" s="274" t="e">
        <f t="shared" si="13"/>
        <v>#N/A</v>
      </c>
      <c r="I52" s="274" t="e">
        <f t="shared" si="13"/>
        <v>#N/A</v>
      </c>
      <c r="J52" s="274" t="e">
        <f t="shared" si="13"/>
        <v>#N/A</v>
      </c>
      <c r="K52" s="274" t="e">
        <f t="shared" si="13"/>
        <v>#N/A</v>
      </c>
      <c r="L52" s="274" t="e">
        <f t="shared" si="13"/>
        <v>#N/A</v>
      </c>
      <c r="M52" s="274" t="e">
        <f t="shared" si="13"/>
        <v>#N/A</v>
      </c>
      <c r="N52" s="274" t="e">
        <f t="shared" si="13"/>
        <v>#N/A</v>
      </c>
      <c r="O52" s="274" t="e">
        <f t="shared" si="13"/>
        <v>#N/A</v>
      </c>
      <c r="P52" s="274" t="e">
        <f t="shared" si="13"/>
        <v>#N/A</v>
      </c>
      <c r="Q52" s="274" t="e">
        <f t="shared" si="13"/>
        <v>#N/A</v>
      </c>
      <c r="R52" s="274" t="e">
        <f t="shared" si="13"/>
        <v>#N/A</v>
      </c>
      <c r="S52" s="274" t="e">
        <f t="shared" si="13"/>
        <v>#N/A</v>
      </c>
      <c r="T52" s="274" t="e">
        <f t="shared" si="13"/>
        <v>#N/A</v>
      </c>
      <c r="U52" s="274" t="e">
        <f t="shared" si="13"/>
        <v>#N/A</v>
      </c>
      <c r="V52" s="274" t="e">
        <f t="shared" si="13"/>
        <v>#N/A</v>
      </c>
      <c r="W52" s="274" t="e">
        <f t="shared" si="13"/>
        <v>#N/A</v>
      </c>
      <c r="X52" s="274" t="e">
        <f t="shared" si="13"/>
        <v>#N/A</v>
      </c>
      <c r="Y52" s="274" t="e">
        <f t="shared" si="13"/>
        <v>#N/A</v>
      </c>
      <c r="Z52" s="274" t="e">
        <f t="shared" si="13"/>
        <v>#N/A</v>
      </c>
      <c r="AA52" s="274" t="e">
        <f t="shared" si="13"/>
        <v>#N/A</v>
      </c>
      <c r="AB52" s="274" t="e">
        <f t="shared" si="13"/>
        <v>#N/A</v>
      </c>
      <c r="AC52" s="274" t="e">
        <f t="shared" si="13"/>
        <v>#N/A</v>
      </c>
      <c r="AD52" s="274" t="e">
        <f t="shared" si="13"/>
        <v>#N/A</v>
      </c>
      <c r="AE52" s="274" t="e">
        <f t="shared" si="13"/>
        <v>#N/A</v>
      </c>
      <c r="AF52" s="274" t="e">
        <f t="shared" si="13"/>
        <v>#N/A</v>
      </c>
      <c r="AG52" s="274" t="e">
        <f t="shared" si="13"/>
        <v>#N/A</v>
      </c>
      <c r="AH52" s="274" t="e">
        <f t="shared" si="13"/>
        <v>#N/A</v>
      </c>
      <c r="AI52" s="274" t="e">
        <f t="shared" si="13"/>
        <v>#N/A</v>
      </c>
      <c r="AJ52" s="274" t="e">
        <f t="shared" si="13"/>
        <v>#N/A</v>
      </c>
      <c r="AK52" s="274" t="e">
        <f t="shared" si="13"/>
        <v>#N/A</v>
      </c>
      <c r="AL52" s="274" t="e">
        <f t="shared" si="13"/>
        <v>#N/A</v>
      </c>
      <c r="AM52" s="274" t="e">
        <f t="shared" si="13"/>
        <v>#N/A</v>
      </c>
      <c r="AN52" s="8"/>
      <c r="AO52" s="8"/>
      <c r="AP52" s="8"/>
      <c r="AQ52" s="8"/>
      <c r="AR52" s="8"/>
      <c r="AS52" s="8"/>
      <c r="AT52" s="8"/>
      <c r="AU52" s="8"/>
      <c r="AV52" s="8"/>
      <c r="AW52" s="8"/>
      <c r="AX52" s="8"/>
      <c r="AY52" s="8"/>
      <c r="AZ52" s="8"/>
      <c r="BA52" s="8"/>
    </row>
    <row r="53" spans="1:53" ht="17.25" hidden="1">
      <c r="A53" s="8"/>
      <c r="B53" s="42"/>
      <c r="C53" s="273">
        <f aca="true" t="shared" si="14" ref="C53:AM53">$G$14+1</f>
        <v>1</v>
      </c>
      <c r="D53" s="273">
        <f t="shared" si="14"/>
        <v>1</v>
      </c>
      <c r="E53" s="273">
        <f t="shared" si="14"/>
        <v>1</v>
      </c>
      <c r="F53" s="273">
        <f t="shared" si="14"/>
        <v>1</v>
      </c>
      <c r="G53" s="273">
        <f t="shared" si="14"/>
        <v>1</v>
      </c>
      <c r="H53" s="273">
        <f t="shared" si="14"/>
        <v>1</v>
      </c>
      <c r="I53" s="273">
        <f t="shared" si="14"/>
        <v>1</v>
      </c>
      <c r="J53" s="273">
        <f t="shared" si="14"/>
        <v>1</v>
      </c>
      <c r="K53" s="273">
        <f t="shared" si="14"/>
        <v>1</v>
      </c>
      <c r="L53" s="273">
        <f t="shared" si="14"/>
        <v>1</v>
      </c>
      <c r="M53" s="273">
        <f t="shared" si="14"/>
        <v>1</v>
      </c>
      <c r="N53" s="273">
        <f t="shared" si="14"/>
        <v>1</v>
      </c>
      <c r="O53" s="273">
        <f t="shared" si="14"/>
        <v>1</v>
      </c>
      <c r="P53" s="273">
        <f t="shared" si="14"/>
        <v>1</v>
      </c>
      <c r="Q53" s="273">
        <f t="shared" si="14"/>
        <v>1</v>
      </c>
      <c r="R53" s="273">
        <f t="shared" si="14"/>
        <v>1</v>
      </c>
      <c r="S53" s="273">
        <f t="shared" si="14"/>
        <v>1</v>
      </c>
      <c r="T53" s="273">
        <f t="shared" si="14"/>
        <v>1</v>
      </c>
      <c r="U53" s="273">
        <f t="shared" si="14"/>
        <v>1</v>
      </c>
      <c r="V53" s="273">
        <f t="shared" si="14"/>
        <v>1</v>
      </c>
      <c r="W53" s="273">
        <f t="shared" si="14"/>
        <v>1</v>
      </c>
      <c r="X53" s="273">
        <f t="shared" si="14"/>
        <v>1</v>
      </c>
      <c r="Y53" s="273">
        <f t="shared" si="14"/>
        <v>1</v>
      </c>
      <c r="Z53" s="273">
        <f t="shared" si="14"/>
        <v>1</v>
      </c>
      <c r="AA53" s="273">
        <f t="shared" si="14"/>
        <v>1</v>
      </c>
      <c r="AB53" s="273">
        <f t="shared" si="14"/>
        <v>1</v>
      </c>
      <c r="AC53" s="273">
        <f t="shared" si="14"/>
        <v>1</v>
      </c>
      <c r="AD53" s="273">
        <f t="shared" si="14"/>
        <v>1</v>
      </c>
      <c r="AE53" s="273">
        <f t="shared" si="14"/>
        <v>1</v>
      </c>
      <c r="AF53" s="273">
        <f t="shared" si="14"/>
        <v>1</v>
      </c>
      <c r="AG53" s="273">
        <f t="shared" si="14"/>
        <v>1</v>
      </c>
      <c r="AH53" s="273">
        <f t="shared" si="14"/>
        <v>1</v>
      </c>
      <c r="AI53" s="273">
        <f t="shared" si="14"/>
        <v>1</v>
      </c>
      <c r="AJ53" s="273">
        <f t="shared" si="14"/>
        <v>1</v>
      </c>
      <c r="AK53" s="273">
        <f t="shared" si="14"/>
        <v>1</v>
      </c>
      <c r="AL53" s="273">
        <f t="shared" si="14"/>
        <v>1</v>
      </c>
      <c r="AM53" s="273">
        <f t="shared" si="14"/>
        <v>1</v>
      </c>
      <c r="AN53" s="8"/>
      <c r="AO53" s="8"/>
      <c r="AP53" s="8"/>
      <c r="AQ53" s="8"/>
      <c r="AR53" s="8"/>
      <c r="AS53" s="8"/>
      <c r="AT53" s="8"/>
      <c r="AU53" s="8"/>
      <c r="AV53" s="8"/>
      <c r="AW53" s="8"/>
      <c r="AX53" s="8"/>
      <c r="AY53" s="8"/>
      <c r="AZ53" s="8"/>
      <c r="BA53" s="8"/>
    </row>
    <row r="54" spans="1:53" ht="17.25" hidden="1">
      <c r="A54" s="8"/>
      <c r="B54" s="42"/>
      <c r="C54" s="273">
        <f aca="true" t="shared" si="15" ref="C54:AM54">$G$15</f>
        <v>0</v>
      </c>
      <c r="D54" s="273">
        <f t="shared" si="15"/>
        <v>0</v>
      </c>
      <c r="E54" s="273">
        <f t="shared" si="15"/>
        <v>0</v>
      </c>
      <c r="F54" s="273">
        <f t="shared" si="15"/>
        <v>0</v>
      </c>
      <c r="G54" s="273">
        <f t="shared" si="15"/>
        <v>0</v>
      </c>
      <c r="H54" s="273">
        <f t="shared" si="15"/>
        <v>0</v>
      </c>
      <c r="I54" s="273">
        <f t="shared" si="15"/>
        <v>0</v>
      </c>
      <c r="J54" s="273">
        <f t="shared" si="15"/>
        <v>0</v>
      </c>
      <c r="K54" s="273">
        <f t="shared" si="15"/>
        <v>0</v>
      </c>
      <c r="L54" s="273">
        <f t="shared" si="15"/>
        <v>0</v>
      </c>
      <c r="M54" s="273">
        <f t="shared" si="15"/>
        <v>0</v>
      </c>
      <c r="N54" s="273">
        <f t="shared" si="15"/>
        <v>0</v>
      </c>
      <c r="O54" s="273">
        <f t="shared" si="15"/>
        <v>0</v>
      </c>
      <c r="P54" s="273">
        <f t="shared" si="15"/>
        <v>0</v>
      </c>
      <c r="Q54" s="273">
        <f t="shared" si="15"/>
        <v>0</v>
      </c>
      <c r="R54" s="273">
        <f t="shared" si="15"/>
        <v>0</v>
      </c>
      <c r="S54" s="273">
        <f t="shared" si="15"/>
        <v>0</v>
      </c>
      <c r="T54" s="273">
        <f t="shared" si="15"/>
        <v>0</v>
      </c>
      <c r="U54" s="273">
        <f t="shared" si="15"/>
        <v>0</v>
      </c>
      <c r="V54" s="273">
        <f t="shared" si="15"/>
        <v>0</v>
      </c>
      <c r="W54" s="273">
        <f t="shared" si="15"/>
        <v>0</v>
      </c>
      <c r="X54" s="273">
        <f t="shared" si="15"/>
        <v>0</v>
      </c>
      <c r="Y54" s="273">
        <f t="shared" si="15"/>
        <v>0</v>
      </c>
      <c r="Z54" s="273">
        <f t="shared" si="15"/>
        <v>0</v>
      </c>
      <c r="AA54" s="273">
        <f t="shared" si="15"/>
        <v>0</v>
      </c>
      <c r="AB54" s="273">
        <f t="shared" si="15"/>
        <v>0</v>
      </c>
      <c r="AC54" s="273">
        <f t="shared" si="15"/>
        <v>0</v>
      </c>
      <c r="AD54" s="273">
        <f t="shared" si="15"/>
        <v>0</v>
      </c>
      <c r="AE54" s="273">
        <f t="shared" si="15"/>
        <v>0</v>
      </c>
      <c r="AF54" s="273">
        <f t="shared" si="15"/>
        <v>0</v>
      </c>
      <c r="AG54" s="273">
        <f t="shared" si="15"/>
        <v>0</v>
      </c>
      <c r="AH54" s="273">
        <f t="shared" si="15"/>
        <v>0</v>
      </c>
      <c r="AI54" s="273">
        <f t="shared" si="15"/>
        <v>0</v>
      </c>
      <c r="AJ54" s="273">
        <f t="shared" si="15"/>
        <v>0</v>
      </c>
      <c r="AK54" s="273">
        <f t="shared" si="15"/>
        <v>0</v>
      </c>
      <c r="AL54" s="273">
        <f t="shared" si="15"/>
        <v>0</v>
      </c>
      <c r="AM54" s="273">
        <f t="shared" si="15"/>
        <v>0</v>
      </c>
      <c r="AN54" s="8"/>
      <c r="AO54" s="8"/>
      <c r="AP54" s="8"/>
      <c r="AQ54" s="8"/>
      <c r="AR54" s="8"/>
      <c r="AS54" s="8"/>
      <c r="AT54" s="8"/>
      <c r="AU54" s="8"/>
      <c r="AV54" s="8"/>
      <c r="AW54" s="8"/>
      <c r="AX54" s="8"/>
      <c r="AY54" s="8"/>
      <c r="AZ54" s="8"/>
      <c r="BA54" s="8"/>
    </row>
    <row r="55" spans="1:53" ht="17.2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c r="AN55" s="8"/>
      <c r="AO55" s="8"/>
      <c r="AP55" s="8"/>
      <c r="AQ55" s="8"/>
      <c r="AR55" s="8"/>
      <c r="AS55" s="8"/>
      <c r="AT55" s="8"/>
      <c r="AU55" s="8"/>
      <c r="AV55" s="8"/>
      <c r="AW55" s="8"/>
      <c r="AX55" s="8"/>
      <c r="AY55" s="8"/>
      <c r="AZ55" s="8"/>
      <c r="BA55" s="8"/>
    </row>
    <row r="56" spans="1:53" ht="17.2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c r="AN56" s="8"/>
      <c r="AO56" s="8"/>
      <c r="AP56" s="8"/>
      <c r="AQ56" s="8"/>
      <c r="AR56" s="8"/>
      <c r="AS56" s="8"/>
      <c r="AT56" s="8"/>
      <c r="AU56" s="8"/>
      <c r="AV56" s="8"/>
      <c r="AW56" s="8"/>
      <c r="AX56" s="8"/>
      <c r="AY56" s="8"/>
      <c r="AZ56" s="8"/>
      <c r="BA56" s="8"/>
    </row>
    <row r="58" spans="1:53" ht="17.2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c r="AN58" s="8"/>
      <c r="AO58" s="8"/>
      <c r="AP58" s="8"/>
      <c r="AQ58" s="8"/>
      <c r="AR58" s="8"/>
      <c r="AS58" s="8"/>
      <c r="AT58" s="8"/>
      <c r="AU58" s="8"/>
      <c r="AV58" s="8"/>
      <c r="AW58" s="8"/>
      <c r="AX58" s="8"/>
      <c r="AY58" s="8"/>
      <c r="AZ58" s="8"/>
      <c r="BA58" s="8"/>
    </row>
    <row r="59" spans="1:53" ht="17.25" hidden="1">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row>
    <row r="60" spans="1:53" ht="17.25" hidden="1">
      <c r="A60" s="8"/>
      <c r="B60" s="275" t="s">
        <v>54</v>
      </c>
      <c r="C60" s="275" t="s">
        <v>126</v>
      </c>
      <c r="D60" s="275" t="s">
        <v>127</v>
      </c>
      <c r="E60" s="275"/>
      <c r="F60" s="275"/>
      <c r="G60" s="275"/>
      <c r="H60" s="275"/>
      <c r="I60" s="275"/>
      <c r="J60" s="275"/>
      <c r="K60" s="275"/>
      <c r="L60" s="275"/>
      <c r="M60" s="275"/>
      <c r="N60" s="275"/>
      <c r="O60" s="275"/>
      <c r="P60" s="275"/>
      <c r="Q60" s="275"/>
      <c r="R60" s="275"/>
      <c r="S60" s="275"/>
      <c r="T60" s="275"/>
      <c r="U60" s="275"/>
      <c r="V60" s="275"/>
      <c r="W60" s="275"/>
      <c r="X60" s="275"/>
      <c r="Y60" s="275"/>
      <c r="Z60" s="275"/>
      <c r="AA60" s="275"/>
      <c r="AB60" s="275"/>
      <c r="AC60" s="275"/>
      <c r="AD60" s="275"/>
      <c r="AE60" s="275"/>
      <c r="AF60" s="275"/>
      <c r="AG60" s="275"/>
      <c r="AH60" s="275"/>
      <c r="AI60" s="275"/>
      <c r="AJ60" s="275"/>
      <c r="AK60" s="275"/>
      <c r="AL60" s="275"/>
      <c r="AM60" s="275"/>
      <c r="AN60" s="275"/>
      <c r="AO60" s="8"/>
      <c r="AP60" s="8"/>
      <c r="AQ60" s="8"/>
      <c r="AR60" s="8"/>
      <c r="AS60" s="8"/>
      <c r="AT60" s="8"/>
      <c r="AU60" s="8"/>
      <c r="AV60" s="8"/>
      <c r="AW60" s="8"/>
      <c r="AX60" s="8"/>
      <c r="AY60" s="8"/>
      <c r="AZ60" s="8"/>
      <c r="BA60" s="8"/>
    </row>
    <row r="61" spans="1:53" ht="17.25" hidden="1">
      <c r="A61" s="8"/>
      <c r="B61" s="276" t="str">
        <f>CONCATENATE('1_Forecast Tool'!K8," 1, ",'1_Forecast Tool'!K7)</f>
        <v> 1, </v>
      </c>
      <c r="C61" s="277">
        <f>'1_Forecast Tool'!K9</f>
        <v>0</v>
      </c>
      <c r="D61" s="278" t="e">
        <f>EDATE(B61,C61)</f>
        <v>#VALUE!</v>
      </c>
      <c r="E61" s="278" t="e">
        <f>EDATE(D61,1)</f>
        <v>#VALUE!</v>
      </c>
      <c r="F61" s="278" t="e">
        <f aca="true" t="shared" si="16" ref="F61:AN61">EDATE(E61,1)</f>
        <v>#VALUE!</v>
      </c>
      <c r="G61" s="278" t="e">
        <f t="shared" si="16"/>
        <v>#VALUE!</v>
      </c>
      <c r="H61" s="278" t="e">
        <f t="shared" si="16"/>
        <v>#VALUE!</v>
      </c>
      <c r="I61" s="278" t="e">
        <f t="shared" si="16"/>
        <v>#VALUE!</v>
      </c>
      <c r="J61" s="278" t="e">
        <f t="shared" si="16"/>
        <v>#VALUE!</v>
      </c>
      <c r="K61" s="278" t="e">
        <f t="shared" si="16"/>
        <v>#VALUE!</v>
      </c>
      <c r="L61" s="278" t="e">
        <f t="shared" si="16"/>
        <v>#VALUE!</v>
      </c>
      <c r="M61" s="278" t="e">
        <f t="shared" si="16"/>
        <v>#VALUE!</v>
      </c>
      <c r="N61" s="278" t="e">
        <f t="shared" si="16"/>
        <v>#VALUE!</v>
      </c>
      <c r="O61" s="278" t="e">
        <f t="shared" si="16"/>
        <v>#VALUE!</v>
      </c>
      <c r="P61" s="278" t="e">
        <f t="shared" si="16"/>
        <v>#VALUE!</v>
      </c>
      <c r="Q61" s="278" t="e">
        <f t="shared" si="16"/>
        <v>#VALUE!</v>
      </c>
      <c r="R61" s="278" t="e">
        <f t="shared" si="16"/>
        <v>#VALUE!</v>
      </c>
      <c r="S61" s="278" t="e">
        <f t="shared" si="16"/>
        <v>#VALUE!</v>
      </c>
      <c r="T61" s="278" t="e">
        <f t="shared" si="16"/>
        <v>#VALUE!</v>
      </c>
      <c r="U61" s="278" t="e">
        <f t="shared" si="16"/>
        <v>#VALUE!</v>
      </c>
      <c r="V61" s="278" t="e">
        <f t="shared" si="16"/>
        <v>#VALUE!</v>
      </c>
      <c r="W61" s="278" t="e">
        <f t="shared" si="16"/>
        <v>#VALUE!</v>
      </c>
      <c r="X61" s="278" t="e">
        <f t="shared" si="16"/>
        <v>#VALUE!</v>
      </c>
      <c r="Y61" s="278" t="e">
        <f t="shared" si="16"/>
        <v>#VALUE!</v>
      </c>
      <c r="Z61" s="278" t="e">
        <f t="shared" si="16"/>
        <v>#VALUE!</v>
      </c>
      <c r="AA61" s="278" t="e">
        <f t="shared" si="16"/>
        <v>#VALUE!</v>
      </c>
      <c r="AB61" s="278" t="e">
        <f t="shared" si="16"/>
        <v>#VALUE!</v>
      </c>
      <c r="AC61" s="278" t="e">
        <f t="shared" si="16"/>
        <v>#VALUE!</v>
      </c>
      <c r="AD61" s="278" t="e">
        <f t="shared" si="16"/>
        <v>#VALUE!</v>
      </c>
      <c r="AE61" s="278" t="e">
        <f t="shared" si="16"/>
        <v>#VALUE!</v>
      </c>
      <c r="AF61" s="278" t="e">
        <f t="shared" si="16"/>
        <v>#VALUE!</v>
      </c>
      <c r="AG61" s="278" t="e">
        <f t="shared" si="16"/>
        <v>#VALUE!</v>
      </c>
      <c r="AH61" s="278" t="e">
        <f t="shared" si="16"/>
        <v>#VALUE!</v>
      </c>
      <c r="AI61" s="278" t="e">
        <f t="shared" si="16"/>
        <v>#VALUE!</v>
      </c>
      <c r="AJ61" s="278" t="e">
        <f t="shared" si="16"/>
        <v>#VALUE!</v>
      </c>
      <c r="AK61" s="278" t="e">
        <f t="shared" si="16"/>
        <v>#VALUE!</v>
      </c>
      <c r="AL61" s="278" t="e">
        <f t="shared" si="16"/>
        <v>#VALUE!</v>
      </c>
      <c r="AM61" s="278" t="e">
        <f t="shared" si="16"/>
        <v>#VALUE!</v>
      </c>
      <c r="AN61" s="278" t="e">
        <f t="shared" si="16"/>
        <v>#VALUE!</v>
      </c>
      <c r="AO61" s="8"/>
      <c r="AP61" s="8"/>
      <c r="AQ61" s="8"/>
      <c r="AR61" s="8"/>
      <c r="AS61" s="8"/>
      <c r="AT61" s="8"/>
      <c r="AU61" s="8"/>
      <c r="AV61" s="8"/>
      <c r="AW61" s="8"/>
      <c r="AX61" s="8"/>
      <c r="AY61" s="8"/>
      <c r="AZ61" s="8"/>
      <c r="BA61" s="8"/>
    </row>
    <row r="62" spans="1:53" ht="17.25" hidden="1">
      <c r="A62" s="8"/>
      <c r="B62" s="8" t="e">
        <f ca="1">CELL("address",INDEX($C$41:$AM$46,3,MATCH(EDATE($B$61,0),$C$41:$AM$41,0)))</f>
        <v>#VALUE!</v>
      </c>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c r="AN62" s="8"/>
      <c r="AO62" s="8"/>
      <c r="AP62" s="8"/>
      <c r="AQ62" s="8"/>
      <c r="AR62" s="8"/>
      <c r="AS62" s="8"/>
      <c r="AT62" s="8"/>
      <c r="AU62" s="8"/>
      <c r="AV62" s="8"/>
      <c r="AW62" s="8"/>
      <c r="AX62" s="8"/>
      <c r="AY62" s="8"/>
      <c r="AZ62" s="8"/>
      <c r="BA62" s="8"/>
    </row>
    <row r="63" spans="1:53" ht="17.25" hidden="1">
      <c r="A63" s="8"/>
      <c r="B63" s="8" t="str">
        <f>"Chart 3: Projected TLD Stock in "&amp;$D$2</f>
        <v>Chart 3: Projected TLD Stock in 0</v>
      </c>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row>
    <row r="64" spans="1:53" ht="17.2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c r="AN64" s="8"/>
      <c r="AO64" s="8"/>
      <c r="AP64" s="8"/>
      <c r="AQ64" s="8"/>
      <c r="AR64" s="8"/>
      <c r="AS64" s="8"/>
      <c r="AT64" s="8"/>
      <c r="AU64" s="8"/>
      <c r="AV64" s="8"/>
      <c r="AW64" s="8"/>
      <c r="AX64" s="8"/>
      <c r="AY64" s="8"/>
      <c r="AZ64" s="8"/>
      <c r="BA64" s="8"/>
    </row>
    <row r="107" spans="2:36" ht="17.25">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row>
    <row r="108" spans="2:36" ht="17.25">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row>
    <row r="109" spans="2:36" ht="17.25">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row>
    <row r="110" spans="2:36" ht="17.25">
      <c r="B110" s="8" t="str">
        <f>'1_Forecast Tool'!C83</f>
        <v>TRANSITION</v>
      </c>
      <c r="C110" s="19"/>
      <c r="D110" s="372"/>
      <c r="E110" s="373" t="str">
        <f>'1_Forecast Tool'!F83</f>
        <v>A. Conversion</v>
      </c>
      <c r="F110" s="374"/>
      <c r="G110" s="374"/>
      <c r="H110" s="375"/>
      <c r="I110" s="376"/>
      <c r="J110" s="376"/>
      <c r="K110" s="376"/>
      <c r="L110" s="376"/>
      <c r="M110" s="90" t="str">
        <f>'1_Forecast Tool'!N83</f>
        <v>B. Existing TLD</v>
      </c>
      <c r="N110" s="91"/>
      <c r="O110" s="92" t="str">
        <f>'1_Forecast Tool'!P83</f>
        <v>C. Growth TLD</v>
      </c>
      <c r="P110" s="93"/>
      <c r="Q110" s="93"/>
      <c r="R110" s="93"/>
      <c r="S110" s="94" t="str">
        <f>'1_Forecast Tool'!T83</f>
        <v>D1. TLE Total</v>
      </c>
      <c r="T110" s="95"/>
      <c r="U110" s="95"/>
      <c r="V110" s="95"/>
      <c r="W110" s="94" t="str">
        <f>'1_Forecast Tool'!X83</f>
        <v>D2. LNZ Total</v>
      </c>
      <c r="X110" s="95"/>
      <c r="Y110" s="95"/>
      <c r="Z110" s="95"/>
      <c r="AA110" s="96" t="str">
        <f>'1_Forecast Tool'!AB83</f>
        <v>E. All TLD</v>
      </c>
      <c r="AB110" s="96"/>
      <c r="AC110" s="97" t="str">
        <f>'1_Forecast Tool'!AD83</f>
        <v>F. All 1LTotal (TLE,LNZ, TLD)</v>
      </c>
      <c r="AD110" s="97"/>
      <c r="AE110" s="98" t="str">
        <f>'1_Forecast Tool'!AF83</f>
        <v>Non-TLD</v>
      </c>
      <c r="AF110" s="99" t="str">
        <f>'1_Forecast Tool'!AG83</f>
        <v>G. DTG 50</v>
      </c>
      <c r="AG110" s="226"/>
      <c r="AH110" s="226" t="str">
        <f>'1_Forecast Tool'!AI83</f>
        <v>H. </v>
      </c>
      <c r="AI110" s="226"/>
      <c r="AJ110" s="226"/>
    </row>
    <row r="111" spans="2:36" ht="18" thickBot="1">
      <c r="B111" s="8">
        <f>'1_Forecast Tool'!C84</f>
        <v>0</v>
      </c>
      <c r="C111" s="19" t="str">
        <f>'1_Forecast Tool'!D84</f>
        <v>,</v>
      </c>
      <c r="D111" s="19">
        <f>'1_Forecast Tool'!E84</f>
        <v>0</v>
      </c>
      <c r="E111" s="368" t="str">
        <f>'1_Forecast Tool'!F84</f>
        <v>+</v>
      </c>
      <c r="F111" s="368" t="str">
        <f>'1_Forecast Tool'!G84</f>
        <v>TDF/3TC/EFV</v>
      </c>
      <c r="G111" s="368" t="str">
        <f>'1_Forecast Tool'!H84</f>
        <v>AZT/3TC/NVP</v>
      </c>
      <c r="H111" s="369" t="str">
        <f>'1_Forecast Tool'!I84</f>
        <v>-Preg</v>
      </c>
      <c r="I111" s="370" t="str">
        <f>'1_Forecast Tool'!J84</f>
        <v>- TB</v>
      </c>
      <c r="J111" s="370" t="str">
        <f>'1_Forecast Tool'!K84</f>
        <v>TLE Cmltv</v>
      </c>
      <c r="K111" s="370" t="str">
        <f>'1_Forecast Tool'!L84</f>
        <v>LNZ Cmltv</v>
      </c>
      <c r="L111" s="371" t="str">
        <f>'1_Forecast Tool'!M84</f>
        <v>A-Cmltv</v>
      </c>
      <c r="M111" s="19" t="str">
        <f>'1_Forecast Tool'!N84</f>
        <v>B-Cmltv</v>
      </c>
      <c r="N111" s="104" t="str">
        <f>'1_Forecast Tool'!O84</f>
        <v>-TB/Preg</v>
      </c>
      <c r="O111" s="100" t="str">
        <f>'1_Forecast Tool'!P84</f>
        <v>+</v>
      </c>
      <c r="P111" s="105" t="str">
        <f>'1_Forecast Tool'!Q84</f>
        <v>-Preg</v>
      </c>
      <c r="Q111" s="101" t="str">
        <f>'1_Forecast Tool'!R84</f>
        <v>- TB</v>
      </c>
      <c r="R111" s="103" t="str">
        <f>'1_Forecast Tool'!S84</f>
        <v>C-Cmltv</v>
      </c>
      <c r="S111" s="101" t="str">
        <f>'1_Forecast Tool'!T84</f>
        <v>-Preg</v>
      </c>
      <c r="T111" s="102" t="str">
        <f>'1_Forecast Tool'!U84</f>
        <v>- TB</v>
      </c>
      <c r="U111" s="106" t="str">
        <f>'1_Forecast Tool'!V84</f>
        <v>Growth</v>
      </c>
      <c r="V111" s="107" t="str">
        <f>'1_Forecast Tool'!W84</f>
        <v>D1-Cmltv</v>
      </c>
      <c r="W111" s="101" t="str">
        <f>'1_Forecast Tool'!X84</f>
        <v>-Preg</v>
      </c>
      <c r="X111" s="102" t="str">
        <f>'1_Forecast Tool'!Y84</f>
        <v>- TB</v>
      </c>
      <c r="Y111" s="106" t="str">
        <f>'1_Forecast Tool'!Z84</f>
        <v>Growth</v>
      </c>
      <c r="Z111" s="107" t="str">
        <f>'1_Forecast Tool'!AA84</f>
        <v>D2-Cmltv</v>
      </c>
      <c r="AA111" s="19"/>
      <c r="AB111" s="19" t="str">
        <f>'1_Forecast Tool'!AC84</f>
        <v>E-Cmltv</v>
      </c>
      <c r="AC111" s="19" t="str">
        <f>'1_Forecast Tool'!AD84</f>
        <v>+</v>
      </c>
      <c r="AD111" s="103" t="str">
        <f>'1_Forecast Tool'!AE84</f>
        <v>F-Cmltv</v>
      </c>
      <c r="AE111" s="103"/>
      <c r="AF111" s="103"/>
      <c r="AG111" s="103" t="str">
        <f>'1_Forecast Tool'!AH84</f>
        <v>G-Cmltv</v>
      </c>
      <c r="AH111" s="103" t="str">
        <f>'1_Forecast Tool'!AI84</f>
        <v>Pregnant</v>
      </c>
      <c r="AI111" s="103" t="str">
        <f>'1_Forecast Tool'!AJ84</f>
        <v>TB</v>
      </c>
      <c r="AJ111" s="103" t="str">
        <f>'1_Forecast Tool'!AK84</f>
        <v>Neither</v>
      </c>
    </row>
    <row r="112" spans="2:36" ht="17.25">
      <c r="B112" s="108" t="e">
        <f>'1_Forecast Tool'!C85</f>
        <v>#N/A</v>
      </c>
      <c r="C112" s="109" t="e">
        <f>'1_Forecast Tool'!D85</f>
        <v>#N/A</v>
      </c>
      <c r="D112" s="377" t="e">
        <f>'1_Forecast Tool'!E85</f>
        <v>#N/A</v>
      </c>
      <c r="E112" s="111">
        <f>'1_Forecast Tool'!F85</f>
        <v>0</v>
      </c>
      <c r="F112" s="113">
        <f>'1_Forecast Tool'!G85</f>
        <v>0</v>
      </c>
      <c r="G112" s="113">
        <f>'1_Forecast Tool'!H85</f>
        <v>0</v>
      </c>
      <c r="H112" s="112">
        <f>'1_Forecast Tool'!I85</f>
        <v>0</v>
      </c>
      <c r="I112" s="361">
        <f>'1_Forecast Tool'!J85</f>
        <v>0</v>
      </c>
      <c r="J112" s="361">
        <f>'1_Forecast Tool'!K85</f>
        <v>0</v>
      </c>
      <c r="K112" s="361">
        <f>'1_Forecast Tool'!L85</f>
        <v>0</v>
      </c>
      <c r="L112" s="113">
        <f>'1_Forecast Tool'!M85</f>
        <v>0</v>
      </c>
      <c r="M112" s="114">
        <f>'1_Forecast Tool'!N85</f>
        <v>0</v>
      </c>
      <c r="N112" s="115" t="str">
        <f>'1_Forecast Tool'!O85</f>
        <v>N/A</v>
      </c>
      <c r="O112" s="114" t="e">
        <f>'1_Forecast Tool'!P85</f>
        <v>#N/A</v>
      </c>
      <c r="P112" s="116">
        <f>'1_Forecast Tool'!Q85</f>
        <v>0</v>
      </c>
      <c r="Q112" s="116">
        <f>'1_Forecast Tool'!R85</f>
        <v>0</v>
      </c>
      <c r="R112" s="117" t="e">
        <f>'1_Forecast Tool'!S85</f>
        <v>#N/A</v>
      </c>
      <c r="S112" s="118">
        <f>'1_Forecast Tool'!T85</f>
        <v>0</v>
      </c>
      <c r="T112" s="118">
        <f>'1_Forecast Tool'!U85</f>
        <v>0</v>
      </c>
      <c r="U112" s="119" t="e">
        <f>'1_Forecast Tool'!V85</f>
        <v>#N/A</v>
      </c>
      <c r="V112" s="120" t="e">
        <f>'1_Forecast Tool'!W85</f>
        <v>#N/A</v>
      </c>
      <c r="W112" s="118">
        <f>'1_Forecast Tool'!X85</f>
        <v>0</v>
      </c>
      <c r="X112" s="118">
        <f>'1_Forecast Tool'!Y85</f>
        <v>0</v>
      </c>
      <c r="Y112" s="119" t="e">
        <f>'1_Forecast Tool'!Z85</f>
        <v>#N/A</v>
      </c>
      <c r="Z112" s="120" t="e">
        <f>'1_Forecast Tool'!AA85</f>
        <v>#N/A</v>
      </c>
      <c r="AA112" s="108">
        <f>'1_Forecast Tool'!AB85</f>
        <v>0</v>
      </c>
      <c r="AB112" s="121" t="e">
        <f>'1_Forecast Tool'!AC85</f>
        <v>#N/A</v>
      </c>
      <c r="AC112" s="183" t="e">
        <f>'1_Forecast Tool'!AD85</f>
        <v>#N/A</v>
      </c>
      <c r="AD112" s="122" t="e">
        <f>'1_Forecast Tool'!AE85</f>
        <v>#N/A</v>
      </c>
      <c r="AE112" s="117" t="e">
        <f>'1_Forecast Tool'!AF85</f>
        <v>#N/A</v>
      </c>
      <c r="AF112" s="117">
        <f>'1_Forecast Tool'!AG85</f>
        <v>0</v>
      </c>
      <c r="AG112" s="114">
        <f>'1_Forecast Tool'!AH85</f>
        <v>0</v>
      </c>
      <c r="AH112" s="120" t="e">
        <f>'1_Forecast Tool'!AI85</f>
        <v>#N/A</v>
      </c>
      <c r="AI112" s="120" t="e">
        <f>'1_Forecast Tool'!AJ85</f>
        <v>#N/A</v>
      </c>
      <c r="AJ112" s="121" t="e">
        <f>'1_Forecast Tool'!AK85</f>
        <v>#N/A</v>
      </c>
    </row>
    <row r="113" spans="2:36" ht="17.25">
      <c r="B113" s="45" t="e">
        <f>'1_Forecast Tool'!C86</f>
        <v>#N/A</v>
      </c>
      <c r="C113" s="123" t="e">
        <f>'1_Forecast Tool'!D86</f>
        <v>#N/A</v>
      </c>
      <c r="D113" s="378" t="e">
        <f>'1_Forecast Tool'!E86</f>
        <v>#N/A</v>
      </c>
      <c r="E113" s="124">
        <f>'1_Forecast Tool'!F86</f>
        <v>0</v>
      </c>
      <c r="F113" s="126">
        <f>'1_Forecast Tool'!G86</f>
        <v>0</v>
      </c>
      <c r="G113" s="126">
        <f>'1_Forecast Tool'!H86</f>
        <v>0</v>
      </c>
      <c r="H113" s="125">
        <f>'1_Forecast Tool'!I86</f>
        <v>0</v>
      </c>
      <c r="I113" s="362">
        <f>'1_Forecast Tool'!J86</f>
        <v>0</v>
      </c>
      <c r="J113" s="362">
        <f>'1_Forecast Tool'!K86</f>
        <v>0</v>
      </c>
      <c r="K113" s="362">
        <f>'1_Forecast Tool'!L86</f>
        <v>0</v>
      </c>
      <c r="L113" s="126" t="e">
        <f>'1_Forecast Tool'!M86</f>
        <v>#N/A</v>
      </c>
      <c r="M113" s="127">
        <f>'1_Forecast Tool'!N86</f>
        <v>0</v>
      </c>
      <c r="N113" s="128">
        <f>'1_Forecast Tool'!O86</f>
        <v>0</v>
      </c>
      <c r="O113" s="127" t="e">
        <f>'1_Forecast Tool'!P86</f>
        <v>#N/A</v>
      </c>
      <c r="P113" s="129">
        <f>'1_Forecast Tool'!Q86</f>
        <v>0</v>
      </c>
      <c r="Q113" s="129">
        <f>'1_Forecast Tool'!R86</f>
        <v>0</v>
      </c>
      <c r="R113" s="130" t="e">
        <f>'1_Forecast Tool'!S86</f>
        <v>#N/A</v>
      </c>
      <c r="S113" s="131">
        <f>'1_Forecast Tool'!T86</f>
        <v>0</v>
      </c>
      <c r="T113" s="131">
        <f>'1_Forecast Tool'!U86</f>
        <v>0</v>
      </c>
      <c r="U113" s="132" t="e">
        <f>'1_Forecast Tool'!V86</f>
        <v>#N/A</v>
      </c>
      <c r="V113" s="133" t="e">
        <f>'1_Forecast Tool'!W86</f>
        <v>#N/A</v>
      </c>
      <c r="W113" s="131">
        <f>'1_Forecast Tool'!X86</f>
        <v>0</v>
      </c>
      <c r="X113" s="131">
        <f>'1_Forecast Tool'!Y86</f>
        <v>0</v>
      </c>
      <c r="Y113" s="132" t="e">
        <f>'1_Forecast Tool'!Z86</f>
        <v>#N/A</v>
      </c>
      <c r="Z113" s="133" t="e">
        <f>'1_Forecast Tool'!AA86</f>
        <v>#N/A</v>
      </c>
      <c r="AA113" s="134">
        <f>'1_Forecast Tool'!AB86</f>
        <v>0</v>
      </c>
      <c r="AB113" s="135" t="e">
        <f>'1_Forecast Tool'!AC86</f>
        <v>#N/A</v>
      </c>
      <c r="AC113" s="134" t="e">
        <f>'1_Forecast Tool'!AD86</f>
        <v>#N/A</v>
      </c>
      <c r="AD113" s="136" t="e">
        <f>'1_Forecast Tool'!AE86</f>
        <v>#N/A</v>
      </c>
      <c r="AE113" s="130" t="e">
        <f>'1_Forecast Tool'!AF86</f>
        <v>#N/A</v>
      </c>
      <c r="AF113" s="130">
        <f>'1_Forecast Tool'!AG86</f>
        <v>0</v>
      </c>
      <c r="AG113" s="127">
        <f>'1_Forecast Tool'!AH86</f>
        <v>0</v>
      </c>
      <c r="AH113" s="133" t="e">
        <f>'1_Forecast Tool'!AI86</f>
        <v>#N/A</v>
      </c>
      <c r="AI113" s="133" t="e">
        <f>'1_Forecast Tool'!AJ86</f>
        <v>#N/A</v>
      </c>
      <c r="AJ113" s="137" t="e">
        <f>'1_Forecast Tool'!AK86</f>
        <v>#N/A</v>
      </c>
    </row>
    <row r="114" spans="2:36" ht="17.25">
      <c r="B114" s="45" t="e">
        <f>'1_Forecast Tool'!C87</f>
        <v>#N/A</v>
      </c>
      <c r="C114" s="123" t="e">
        <f>'1_Forecast Tool'!D87</f>
        <v>#N/A</v>
      </c>
      <c r="D114" s="378" t="e">
        <f>'1_Forecast Tool'!E87</f>
        <v>#N/A</v>
      </c>
      <c r="E114" s="124">
        <f>'1_Forecast Tool'!F87</f>
        <v>0</v>
      </c>
      <c r="F114" s="126">
        <f>'1_Forecast Tool'!G87</f>
        <v>0</v>
      </c>
      <c r="G114" s="126">
        <f>'1_Forecast Tool'!H87</f>
        <v>0</v>
      </c>
      <c r="H114" s="125">
        <f>'1_Forecast Tool'!I87</f>
        <v>0</v>
      </c>
      <c r="I114" s="362">
        <f>'1_Forecast Tool'!J87</f>
        <v>0</v>
      </c>
      <c r="J114" s="362">
        <f>'1_Forecast Tool'!K87</f>
        <v>0</v>
      </c>
      <c r="K114" s="362">
        <f>'1_Forecast Tool'!L87</f>
        <v>0</v>
      </c>
      <c r="L114" s="126" t="e">
        <f>'1_Forecast Tool'!M87</f>
        <v>#N/A</v>
      </c>
      <c r="M114" s="127">
        <f>'1_Forecast Tool'!N87</f>
        <v>0</v>
      </c>
      <c r="N114" s="128">
        <f>'1_Forecast Tool'!O87</f>
        <v>0</v>
      </c>
      <c r="O114" s="127" t="e">
        <f>'1_Forecast Tool'!P87</f>
        <v>#N/A</v>
      </c>
      <c r="P114" s="129">
        <f>'1_Forecast Tool'!Q87</f>
        <v>0</v>
      </c>
      <c r="Q114" s="129">
        <f>'1_Forecast Tool'!R87</f>
        <v>0</v>
      </c>
      <c r="R114" s="130" t="e">
        <f>'1_Forecast Tool'!S87</f>
        <v>#N/A</v>
      </c>
      <c r="S114" s="131">
        <f>'1_Forecast Tool'!T87</f>
        <v>0</v>
      </c>
      <c r="T114" s="131">
        <f>'1_Forecast Tool'!U87</f>
        <v>0</v>
      </c>
      <c r="U114" s="132" t="e">
        <f>'1_Forecast Tool'!V87</f>
        <v>#N/A</v>
      </c>
      <c r="V114" s="133" t="e">
        <f>'1_Forecast Tool'!W87</f>
        <v>#N/A</v>
      </c>
      <c r="W114" s="131">
        <f>'1_Forecast Tool'!X87</f>
        <v>0</v>
      </c>
      <c r="X114" s="131">
        <f>'1_Forecast Tool'!Y87</f>
        <v>0</v>
      </c>
      <c r="Y114" s="132" t="e">
        <f>'1_Forecast Tool'!Z87</f>
        <v>#N/A</v>
      </c>
      <c r="Z114" s="133" t="e">
        <f>'1_Forecast Tool'!AA87</f>
        <v>#N/A</v>
      </c>
      <c r="AA114" s="134">
        <f>'1_Forecast Tool'!AB87</f>
        <v>0</v>
      </c>
      <c r="AB114" s="137" t="e">
        <f>'1_Forecast Tool'!AC87</f>
        <v>#N/A</v>
      </c>
      <c r="AC114" s="134" t="e">
        <f>'1_Forecast Tool'!AD87</f>
        <v>#N/A</v>
      </c>
      <c r="AD114" s="138" t="e">
        <f>'1_Forecast Tool'!AE87</f>
        <v>#N/A</v>
      </c>
      <c r="AE114" s="130" t="e">
        <f>'1_Forecast Tool'!AF87</f>
        <v>#N/A</v>
      </c>
      <c r="AF114" s="130">
        <f>'1_Forecast Tool'!AG87</f>
        <v>0</v>
      </c>
      <c r="AG114" s="127">
        <f>'1_Forecast Tool'!AH87</f>
        <v>0</v>
      </c>
      <c r="AH114" s="133" t="e">
        <f>'1_Forecast Tool'!AI87</f>
        <v>#N/A</v>
      </c>
      <c r="AI114" s="133" t="e">
        <f>'1_Forecast Tool'!AJ87</f>
        <v>#N/A</v>
      </c>
      <c r="AJ114" s="137" t="e">
        <f>'1_Forecast Tool'!AK87</f>
        <v>#N/A</v>
      </c>
    </row>
    <row r="115" spans="2:36" ht="17.25">
      <c r="B115" s="45" t="e">
        <f>'1_Forecast Tool'!C88</f>
        <v>#N/A</v>
      </c>
      <c r="C115" s="123" t="e">
        <f>'1_Forecast Tool'!D88</f>
        <v>#N/A</v>
      </c>
      <c r="D115" s="378" t="e">
        <f>'1_Forecast Tool'!E88</f>
        <v>#N/A</v>
      </c>
      <c r="E115" s="124">
        <f>'1_Forecast Tool'!F88</f>
        <v>0</v>
      </c>
      <c r="F115" s="126">
        <f>'1_Forecast Tool'!G88</f>
        <v>0</v>
      </c>
      <c r="G115" s="126">
        <f>'1_Forecast Tool'!H88</f>
        <v>0</v>
      </c>
      <c r="H115" s="125">
        <f>'1_Forecast Tool'!I88</f>
        <v>0</v>
      </c>
      <c r="I115" s="362">
        <f>'1_Forecast Tool'!J88</f>
        <v>0</v>
      </c>
      <c r="J115" s="362">
        <f>'1_Forecast Tool'!K88</f>
        <v>0</v>
      </c>
      <c r="K115" s="362">
        <f>'1_Forecast Tool'!L88</f>
        <v>0</v>
      </c>
      <c r="L115" s="126" t="e">
        <f>'1_Forecast Tool'!M88</f>
        <v>#N/A</v>
      </c>
      <c r="M115" s="127">
        <f>'1_Forecast Tool'!N88</f>
        <v>0</v>
      </c>
      <c r="N115" s="128">
        <f>'1_Forecast Tool'!O88</f>
        <v>0</v>
      </c>
      <c r="O115" s="127" t="e">
        <f>'1_Forecast Tool'!P88</f>
        <v>#N/A</v>
      </c>
      <c r="P115" s="129">
        <f>'1_Forecast Tool'!Q88</f>
        <v>0</v>
      </c>
      <c r="Q115" s="129">
        <f>'1_Forecast Tool'!R88</f>
        <v>0</v>
      </c>
      <c r="R115" s="130" t="e">
        <f>'1_Forecast Tool'!S88</f>
        <v>#N/A</v>
      </c>
      <c r="S115" s="139">
        <f>'1_Forecast Tool'!T88</f>
        <v>0</v>
      </c>
      <c r="T115" s="139">
        <f>'1_Forecast Tool'!U88</f>
        <v>0</v>
      </c>
      <c r="U115" s="81" t="e">
        <f>'1_Forecast Tool'!V88</f>
        <v>#N/A</v>
      </c>
      <c r="V115" s="61" t="e">
        <f>'1_Forecast Tool'!W88</f>
        <v>#N/A</v>
      </c>
      <c r="W115" s="139">
        <f>'1_Forecast Tool'!X88</f>
        <v>0</v>
      </c>
      <c r="X115" s="139">
        <f>'1_Forecast Tool'!Y88</f>
        <v>0</v>
      </c>
      <c r="Y115" s="81" t="e">
        <f>'1_Forecast Tool'!Z88</f>
        <v>#N/A</v>
      </c>
      <c r="Z115" s="61" t="e">
        <f>'1_Forecast Tool'!AA88</f>
        <v>#N/A</v>
      </c>
      <c r="AA115" s="140">
        <f>'1_Forecast Tool'!AB88</f>
        <v>0</v>
      </c>
      <c r="AB115" s="135" t="e">
        <f>'1_Forecast Tool'!AC88</f>
        <v>#N/A</v>
      </c>
      <c r="AC115" s="140" t="e">
        <f>'1_Forecast Tool'!AD88</f>
        <v>#N/A</v>
      </c>
      <c r="AD115" s="136" t="e">
        <f>'1_Forecast Tool'!AE88</f>
        <v>#N/A</v>
      </c>
      <c r="AE115" s="130" t="e">
        <f>'1_Forecast Tool'!AF88</f>
        <v>#N/A</v>
      </c>
      <c r="AF115" s="130">
        <f>'1_Forecast Tool'!AG88</f>
        <v>0</v>
      </c>
      <c r="AG115" s="141">
        <f>'1_Forecast Tool'!AH88</f>
        <v>0</v>
      </c>
      <c r="AH115" s="61" t="e">
        <f>'1_Forecast Tool'!AI88</f>
        <v>#N/A</v>
      </c>
      <c r="AI115" s="61" t="e">
        <f>'1_Forecast Tool'!AJ88</f>
        <v>#N/A</v>
      </c>
      <c r="AJ115" s="135" t="e">
        <f>'1_Forecast Tool'!AK88</f>
        <v>#N/A</v>
      </c>
    </row>
    <row r="116" spans="2:36" ht="17.25">
      <c r="B116" s="45" t="e">
        <f>'1_Forecast Tool'!C89</f>
        <v>#N/A</v>
      </c>
      <c r="C116" s="123" t="e">
        <f>'1_Forecast Tool'!D89</f>
        <v>#N/A</v>
      </c>
      <c r="D116" s="378" t="e">
        <f>'1_Forecast Tool'!E89</f>
        <v>#N/A</v>
      </c>
      <c r="E116" s="124">
        <f>'1_Forecast Tool'!F89</f>
        <v>0</v>
      </c>
      <c r="F116" s="126">
        <f>'1_Forecast Tool'!G89</f>
        <v>0</v>
      </c>
      <c r="G116" s="126">
        <f>'1_Forecast Tool'!H89</f>
        <v>0</v>
      </c>
      <c r="H116" s="125">
        <f>'1_Forecast Tool'!I89</f>
        <v>0</v>
      </c>
      <c r="I116" s="362">
        <f>'1_Forecast Tool'!J89</f>
        <v>0</v>
      </c>
      <c r="J116" s="362">
        <f>'1_Forecast Tool'!K89</f>
        <v>0</v>
      </c>
      <c r="K116" s="362">
        <f>'1_Forecast Tool'!L89</f>
        <v>0</v>
      </c>
      <c r="L116" s="126" t="e">
        <f>'1_Forecast Tool'!M89</f>
        <v>#N/A</v>
      </c>
      <c r="M116" s="127">
        <f>'1_Forecast Tool'!N89</f>
        <v>0</v>
      </c>
      <c r="N116" s="128">
        <f>'1_Forecast Tool'!O89</f>
        <v>0</v>
      </c>
      <c r="O116" s="127" t="e">
        <f>'1_Forecast Tool'!P89</f>
        <v>#N/A</v>
      </c>
      <c r="P116" s="129">
        <f>'1_Forecast Tool'!Q89</f>
        <v>0</v>
      </c>
      <c r="Q116" s="129">
        <f>'1_Forecast Tool'!R89</f>
        <v>0</v>
      </c>
      <c r="R116" s="130" t="e">
        <f>'1_Forecast Tool'!S89</f>
        <v>#N/A</v>
      </c>
      <c r="S116" s="139">
        <f>'1_Forecast Tool'!T89</f>
        <v>0</v>
      </c>
      <c r="T116" s="139">
        <f>'1_Forecast Tool'!U89</f>
        <v>0</v>
      </c>
      <c r="U116" s="81" t="e">
        <f>'1_Forecast Tool'!V89</f>
        <v>#N/A</v>
      </c>
      <c r="V116" s="61" t="e">
        <f>'1_Forecast Tool'!W89</f>
        <v>#N/A</v>
      </c>
      <c r="W116" s="139">
        <f>'1_Forecast Tool'!X89</f>
        <v>0</v>
      </c>
      <c r="X116" s="139">
        <f>'1_Forecast Tool'!Y89</f>
        <v>0</v>
      </c>
      <c r="Y116" s="81" t="e">
        <f>'1_Forecast Tool'!Z89</f>
        <v>#N/A</v>
      </c>
      <c r="Z116" s="61" t="e">
        <f>'1_Forecast Tool'!AA89</f>
        <v>#N/A</v>
      </c>
      <c r="AA116" s="140">
        <f>'1_Forecast Tool'!AB89</f>
        <v>0</v>
      </c>
      <c r="AB116" s="135" t="e">
        <f>'1_Forecast Tool'!AC89</f>
        <v>#N/A</v>
      </c>
      <c r="AC116" s="140" t="e">
        <f>'1_Forecast Tool'!AD89</f>
        <v>#N/A</v>
      </c>
      <c r="AD116" s="136" t="e">
        <f>'1_Forecast Tool'!AE89</f>
        <v>#N/A</v>
      </c>
      <c r="AE116" s="130" t="e">
        <f>'1_Forecast Tool'!AF89</f>
        <v>#N/A</v>
      </c>
      <c r="AF116" s="130">
        <f>'1_Forecast Tool'!AG89</f>
        <v>0</v>
      </c>
      <c r="AG116" s="141">
        <f>'1_Forecast Tool'!AH89</f>
        <v>0</v>
      </c>
      <c r="AH116" s="61" t="e">
        <f>'1_Forecast Tool'!AI89</f>
        <v>#N/A</v>
      </c>
      <c r="AI116" s="61" t="e">
        <f>'1_Forecast Tool'!AJ89</f>
        <v>#N/A</v>
      </c>
      <c r="AJ116" s="135" t="e">
        <f>'1_Forecast Tool'!AK89</f>
        <v>#N/A</v>
      </c>
    </row>
    <row r="117" spans="2:36" ht="17.25">
      <c r="B117" s="45" t="e">
        <f>'1_Forecast Tool'!C90</f>
        <v>#N/A</v>
      </c>
      <c r="C117" s="123" t="e">
        <f>'1_Forecast Tool'!D90</f>
        <v>#N/A</v>
      </c>
      <c r="D117" s="378" t="e">
        <f>'1_Forecast Tool'!E90</f>
        <v>#N/A</v>
      </c>
      <c r="E117" s="124">
        <f>'1_Forecast Tool'!F90</f>
        <v>0</v>
      </c>
      <c r="F117" s="126">
        <f>'1_Forecast Tool'!G90</f>
        <v>0</v>
      </c>
      <c r="G117" s="126">
        <f>'1_Forecast Tool'!H90</f>
        <v>0</v>
      </c>
      <c r="H117" s="125">
        <f>'1_Forecast Tool'!I90</f>
        <v>0</v>
      </c>
      <c r="I117" s="362">
        <f>'1_Forecast Tool'!J90</f>
        <v>0</v>
      </c>
      <c r="J117" s="362">
        <f>'1_Forecast Tool'!K90</f>
        <v>0</v>
      </c>
      <c r="K117" s="362">
        <f>'1_Forecast Tool'!L90</f>
        <v>0</v>
      </c>
      <c r="L117" s="126" t="e">
        <f>'1_Forecast Tool'!M90</f>
        <v>#N/A</v>
      </c>
      <c r="M117" s="127">
        <f>'1_Forecast Tool'!N90</f>
        <v>0</v>
      </c>
      <c r="N117" s="128">
        <f>'1_Forecast Tool'!O90</f>
        <v>0</v>
      </c>
      <c r="O117" s="127" t="e">
        <f>'1_Forecast Tool'!P90</f>
        <v>#N/A</v>
      </c>
      <c r="P117" s="129">
        <f>'1_Forecast Tool'!Q90</f>
        <v>0</v>
      </c>
      <c r="Q117" s="129">
        <f>'1_Forecast Tool'!R90</f>
        <v>0</v>
      </c>
      <c r="R117" s="130" t="e">
        <f>'1_Forecast Tool'!S90</f>
        <v>#N/A</v>
      </c>
      <c r="S117" s="139">
        <f>'1_Forecast Tool'!T90</f>
        <v>0</v>
      </c>
      <c r="T117" s="139">
        <f>'1_Forecast Tool'!U90</f>
        <v>0</v>
      </c>
      <c r="U117" s="81" t="e">
        <f>'1_Forecast Tool'!V90</f>
        <v>#N/A</v>
      </c>
      <c r="V117" s="61" t="e">
        <f>'1_Forecast Tool'!W90</f>
        <v>#N/A</v>
      </c>
      <c r="W117" s="139">
        <f>'1_Forecast Tool'!X90</f>
        <v>0</v>
      </c>
      <c r="X117" s="139">
        <f>'1_Forecast Tool'!Y90</f>
        <v>0</v>
      </c>
      <c r="Y117" s="81" t="e">
        <f>'1_Forecast Tool'!Z90</f>
        <v>#N/A</v>
      </c>
      <c r="Z117" s="61" t="e">
        <f>'1_Forecast Tool'!AA90</f>
        <v>#N/A</v>
      </c>
      <c r="AA117" s="140">
        <f>'1_Forecast Tool'!AB90</f>
        <v>0</v>
      </c>
      <c r="AB117" s="135" t="e">
        <f>'1_Forecast Tool'!AC90</f>
        <v>#N/A</v>
      </c>
      <c r="AC117" s="140" t="e">
        <f>'1_Forecast Tool'!AD90</f>
        <v>#N/A</v>
      </c>
      <c r="AD117" s="136" t="e">
        <f>'1_Forecast Tool'!AE90</f>
        <v>#N/A</v>
      </c>
      <c r="AE117" s="130" t="e">
        <f>'1_Forecast Tool'!AF90</f>
        <v>#N/A</v>
      </c>
      <c r="AF117" s="130">
        <f>'1_Forecast Tool'!AG90</f>
        <v>0</v>
      </c>
      <c r="AG117" s="141">
        <f>'1_Forecast Tool'!AH90</f>
        <v>0</v>
      </c>
      <c r="AH117" s="61" t="e">
        <f>'1_Forecast Tool'!AI90</f>
        <v>#N/A</v>
      </c>
      <c r="AI117" s="61" t="e">
        <f>'1_Forecast Tool'!AJ90</f>
        <v>#N/A</v>
      </c>
      <c r="AJ117" s="135" t="e">
        <f>'1_Forecast Tool'!AK90</f>
        <v>#N/A</v>
      </c>
    </row>
    <row r="118" spans="2:36" ht="17.25">
      <c r="B118" s="45" t="e">
        <f>'1_Forecast Tool'!C91</f>
        <v>#N/A</v>
      </c>
      <c r="C118" s="123" t="e">
        <f>'1_Forecast Tool'!D91</f>
        <v>#N/A</v>
      </c>
      <c r="D118" s="378" t="e">
        <f>'1_Forecast Tool'!E91</f>
        <v>#N/A</v>
      </c>
      <c r="E118" s="124">
        <f>'1_Forecast Tool'!F91</f>
        <v>0</v>
      </c>
      <c r="F118" s="126">
        <f>'1_Forecast Tool'!G91</f>
        <v>0</v>
      </c>
      <c r="G118" s="126">
        <f>'1_Forecast Tool'!H91</f>
        <v>0</v>
      </c>
      <c r="H118" s="125">
        <f>'1_Forecast Tool'!I91</f>
        <v>0</v>
      </c>
      <c r="I118" s="362">
        <f>'1_Forecast Tool'!J91</f>
        <v>0</v>
      </c>
      <c r="J118" s="362">
        <f>'1_Forecast Tool'!K91</f>
        <v>0</v>
      </c>
      <c r="K118" s="362">
        <f>'1_Forecast Tool'!L91</f>
        <v>0</v>
      </c>
      <c r="L118" s="126" t="e">
        <f>'1_Forecast Tool'!M91</f>
        <v>#N/A</v>
      </c>
      <c r="M118" s="141">
        <f>'1_Forecast Tool'!N91</f>
        <v>0</v>
      </c>
      <c r="N118" s="363">
        <f>'1_Forecast Tool'!O91</f>
        <v>0</v>
      </c>
      <c r="O118" s="141" t="e">
        <f>'1_Forecast Tool'!P91</f>
        <v>#N/A</v>
      </c>
      <c r="P118" s="142">
        <f>'1_Forecast Tool'!Q91</f>
        <v>0</v>
      </c>
      <c r="Q118" s="142">
        <f>'1_Forecast Tool'!R91</f>
        <v>0</v>
      </c>
      <c r="R118" s="130" t="e">
        <f>'1_Forecast Tool'!S91</f>
        <v>#N/A</v>
      </c>
      <c r="S118" s="139">
        <f>'1_Forecast Tool'!T91</f>
        <v>0</v>
      </c>
      <c r="T118" s="139">
        <f>'1_Forecast Tool'!U91</f>
        <v>0</v>
      </c>
      <c r="U118" s="81" t="e">
        <f>'1_Forecast Tool'!V91</f>
        <v>#N/A</v>
      </c>
      <c r="V118" s="61" t="e">
        <f>'1_Forecast Tool'!W91</f>
        <v>#N/A</v>
      </c>
      <c r="W118" s="139">
        <f>'1_Forecast Tool'!X91</f>
        <v>0</v>
      </c>
      <c r="X118" s="139">
        <f>'1_Forecast Tool'!Y91</f>
        <v>0</v>
      </c>
      <c r="Y118" s="81" t="e">
        <f>'1_Forecast Tool'!Z91</f>
        <v>#N/A</v>
      </c>
      <c r="Z118" s="61" t="e">
        <f>'1_Forecast Tool'!AA91</f>
        <v>#N/A</v>
      </c>
      <c r="AA118" s="140">
        <f>'1_Forecast Tool'!AB91</f>
        <v>0</v>
      </c>
      <c r="AB118" s="135" t="e">
        <f>'1_Forecast Tool'!AC91</f>
        <v>#N/A</v>
      </c>
      <c r="AC118" s="140" t="e">
        <f>'1_Forecast Tool'!AD91</f>
        <v>#N/A</v>
      </c>
      <c r="AD118" s="136" t="e">
        <f>'1_Forecast Tool'!AE91</f>
        <v>#N/A</v>
      </c>
      <c r="AE118" s="130" t="e">
        <f>'1_Forecast Tool'!AF91</f>
        <v>#N/A</v>
      </c>
      <c r="AF118" s="130">
        <f>'1_Forecast Tool'!AG91</f>
        <v>0</v>
      </c>
      <c r="AG118" s="141">
        <f>'1_Forecast Tool'!AH91</f>
        <v>0</v>
      </c>
      <c r="AH118" s="61" t="e">
        <f>'1_Forecast Tool'!AI91</f>
        <v>#N/A</v>
      </c>
      <c r="AI118" s="61" t="e">
        <f>'1_Forecast Tool'!AJ91</f>
        <v>#N/A</v>
      </c>
      <c r="AJ118" s="135" t="e">
        <f>'1_Forecast Tool'!AK91</f>
        <v>#N/A</v>
      </c>
    </row>
    <row r="119" spans="2:36" ht="17.25">
      <c r="B119" s="45" t="e">
        <f>'1_Forecast Tool'!C92</f>
        <v>#N/A</v>
      </c>
      <c r="C119" s="123" t="e">
        <f>'1_Forecast Tool'!D92</f>
        <v>#N/A</v>
      </c>
      <c r="D119" s="378" t="e">
        <f>'1_Forecast Tool'!E92</f>
        <v>#N/A</v>
      </c>
      <c r="E119" s="124">
        <f>'1_Forecast Tool'!F92</f>
        <v>0</v>
      </c>
      <c r="F119" s="126">
        <f>'1_Forecast Tool'!G92</f>
        <v>0</v>
      </c>
      <c r="G119" s="126">
        <f>'1_Forecast Tool'!H92</f>
        <v>0</v>
      </c>
      <c r="H119" s="125">
        <f>'1_Forecast Tool'!I92</f>
        <v>0</v>
      </c>
      <c r="I119" s="362">
        <f>'1_Forecast Tool'!J92</f>
        <v>0</v>
      </c>
      <c r="J119" s="362">
        <f>'1_Forecast Tool'!K92</f>
        <v>0</v>
      </c>
      <c r="K119" s="362">
        <f>'1_Forecast Tool'!L92</f>
        <v>0</v>
      </c>
      <c r="L119" s="126" t="e">
        <f>'1_Forecast Tool'!M92</f>
        <v>#N/A</v>
      </c>
      <c r="M119" s="141">
        <f>'1_Forecast Tool'!N92</f>
        <v>0</v>
      </c>
      <c r="N119" s="363">
        <f>'1_Forecast Tool'!O92</f>
        <v>0</v>
      </c>
      <c r="O119" s="141" t="e">
        <f>'1_Forecast Tool'!P92</f>
        <v>#N/A</v>
      </c>
      <c r="P119" s="142">
        <f>'1_Forecast Tool'!Q92</f>
        <v>0</v>
      </c>
      <c r="Q119" s="142">
        <f>'1_Forecast Tool'!R92</f>
        <v>0</v>
      </c>
      <c r="R119" s="130" t="e">
        <f>'1_Forecast Tool'!S92</f>
        <v>#N/A</v>
      </c>
      <c r="S119" s="139">
        <f>'1_Forecast Tool'!T92</f>
        <v>0</v>
      </c>
      <c r="T119" s="139">
        <f>'1_Forecast Tool'!U92</f>
        <v>0</v>
      </c>
      <c r="U119" s="81" t="e">
        <f>'1_Forecast Tool'!V92</f>
        <v>#N/A</v>
      </c>
      <c r="V119" s="61" t="e">
        <f>'1_Forecast Tool'!W92</f>
        <v>#N/A</v>
      </c>
      <c r="W119" s="139">
        <f>'1_Forecast Tool'!X92</f>
        <v>0</v>
      </c>
      <c r="X119" s="139">
        <f>'1_Forecast Tool'!Y92</f>
        <v>0</v>
      </c>
      <c r="Y119" s="81" t="e">
        <f>'1_Forecast Tool'!Z92</f>
        <v>#N/A</v>
      </c>
      <c r="Z119" s="61" t="e">
        <f>'1_Forecast Tool'!AA92</f>
        <v>#N/A</v>
      </c>
      <c r="AA119" s="140">
        <f>'1_Forecast Tool'!AB92</f>
        <v>0</v>
      </c>
      <c r="AB119" s="135" t="e">
        <f>'1_Forecast Tool'!AC92</f>
        <v>#N/A</v>
      </c>
      <c r="AC119" s="140" t="e">
        <f>'1_Forecast Tool'!AD92</f>
        <v>#N/A</v>
      </c>
      <c r="AD119" s="136" t="e">
        <f>'1_Forecast Tool'!AE92</f>
        <v>#N/A</v>
      </c>
      <c r="AE119" s="130" t="e">
        <f>'1_Forecast Tool'!AF92</f>
        <v>#N/A</v>
      </c>
      <c r="AF119" s="130">
        <f>'1_Forecast Tool'!AG92</f>
        <v>0</v>
      </c>
      <c r="AG119" s="141">
        <f>'1_Forecast Tool'!AH92</f>
        <v>0</v>
      </c>
      <c r="AH119" s="61" t="e">
        <f>'1_Forecast Tool'!AI92</f>
        <v>#N/A</v>
      </c>
      <c r="AI119" s="61" t="e">
        <f>'1_Forecast Tool'!AJ92</f>
        <v>#N/A</v>
      </c>
      <c r="AJ119" s="135" t="e">
        <f>'1_Forecast Tool'!AK92</f>
        <v>#N/A</v>
      </c>
    </row>
    <row r="120" spans="2:36" ht="17.25">
      <c r="B120" s="45" t="e">
        <f>'1_Forecast Tool'!C93</f>
        <v>#N/A</v>
      </c>
      <c r="C120" s="123" t="e">
        <f>'1_Forecast Tool'!D93</f>
        <v>#N/A</v>
      </c>
      <c r="D120" s="378" t="e">
        <f>'1_Forecast Tool'!E93</f>
        <v>#N/A</v>
      </c>
      <c r="E120" s="124">
        <f>'1_Forecast Tool'!F93</f>
        <v>0</v>
      </c>
      <c r="F120" s="126">
        <f>'1_Forecast Tool'!G93</f>
        <v>0</v>
      </c>
      <c r="G120" s="126">
        <f>'1_Forecast Tool'!H93</f>
        <v>0</v>
      </c>
      <c r="H120" s="125">
        <f>'1_Forecast Tool'!I93</f>
        <v>0</v>
      </c>
      <c r="I120" s="362">
        <f>'1_Forecast Tool'!J93</f>
        <v>0</v>
      </c>
      <c r="J120" s="362">
        <f>'1_Forecast Tool'!K93</f>
        <v>0</v>
      </c>
      <c r="K120" s="362">
        <f>'1_Forecast Tool'!L93</f>
        <v>0</v>
      </c>
      <c r="L120" s="126" t="e">
        <f>'1_Forecast Tool'!M93</f>
        <v>#N/A</v>
      </c>
      <c r="M120" s="141">
        <f>'1_Forecast Tool'!N93</f>
        <v>0</v>
      </c>
      <c r="N120" s="363">
        <f>'1_Forecast Tool'!O93</f>
        <v>0</v>
      </c>
      <c r="O120" s="141" t="e">
        <f>'1_Forecast Tool'!P93</f>
        <v>#N/A</v>
      </c>
      <c r="P120" s="142">
        <f>'1_Forecast Tool'!Q93</f>
        <v>0</v>
      </c>
      <c r="Q120" s="142">
        <f>'1_Forecast Tool'!R93</f>
        <v>0</v>
      </c>
      <c r="R120" s="130" t="e">
        <f>'1_Forecast Tool'!S93</f>
        <v>#N/A</v>
      </c>
      <c r="S120" s="139">
        <f>'1_Forecast Tool'!T93</f>
        <v>0</v>
      </c>
      <c r="T120" s="139">
        <f>'1_Forecast Tool'!U93</f>
        <v>0</v>
      </c>
      <c r="U120" s="81" t="e">
        <f>'1_Forecast Tool'!V93</f>
        <v>#N/A</v>
      </c>
      <c r="V120" s="61" t="e">
        <f>'1_Forecast Tool'!W93</f>
        <v>#N/A</v>
      </c>
      <c r="W120" s="139">
        <f>'1_Forecast Tool'!X93</f>
        <v>0</v>
      </c>
      <c r="X120" s="139">
        <f>'1_Forecast Tool'!Y93</f>
        <v>0</v>
      </c>
      <c r="Y120" s="81" t="e">
        <f>'1_Forecast Tool'!Z93</f>
        <v>#N/A</v>
      </c>
      <c r="Z120" s="61" t="e">
        <f>'1_Forecast Tool'!AA93</f>
        <v>#N/A</v>
      </c>
      <c r="AA120" s="140">
        <f>'1_Forecast Tool'!AB93</f>
        <v>0</v>
      </c>
      <c r="AB120" s="135" t="e">
        <f>'1_Forecast Tool'!AC93</f>
        <v>#N/A</v>
      </c>
      <c r="AC120" s="140" t="e">
        <f>'1_Forecast Tool'!AD93</f>
        <v>#N/A</v>
      </c>
      <c r="AD120" s="136" t="e">
        <f>'1_Forecast Tool'!AE93</f>
        <v>#N/A</v>
      </c>
      <c r="AE120" s="130" t="e">
        <f>'1_Forecast Tool'!AF93</f>
        <v>#N/A</v>
      </c>
      <c r="AF120" s="130">
        <f>'1_Forecast Tool'!AG93</f>
        <v>0</v>
      </c>
      <c r="AG120" s="141">
        <f>'1_Forecast Tool'!AH93</f>
        <v>0</v>
      </c>
      <c r="AH120" s="61" t="e">
        <f>'1_Forecast Tool'!AI93</f>
        <v>#N/A</v>
      </c>
      <c r="AI120" s="61" t="e">
        <f>'1_Forecast Tool'!AJ93</f>
        <v>#N/A</v>
      </c>
      <c r="AJ120" s="135" t="e">
        <f>'1_Forecast Tool'!AK93</f>
        <v>#N/A</v>
      </c>
    </row>
    <row r="121" spans="2:36" ht="17.25">
      <c r="B121" s="45" t="e">
        <f>'1_Forecast Tool'!C94</f>
        <v>#N/A</v>
      </c>
      <c r="C121" s="123" t="e">
        <f>'1_Forecast Tool'!D94</f>
        <v>#N/A</v>
      </c>
      <c r="D121" s="378" t="e">
        <f>'1_Forecast Tool'!E94</f>
        <v>#N/A</v>
      </c>
      <c r="E121" s="124">
        <f>'1_Forecast Tool'!F94</f>
        <v>0</v>
      </c>
      <c r="F121" s="126">
        <f>'1_Forecast Tool'!G94</f>
        <v>0</v>
      </c>
      <c r="G121" s="126">
        <f>'1_Forecast Tool'!H94</f>
        <v>0</v>
      </c>
      <c r="H121" s="125">
        <f>'1_Forecast Tool'!I94</f>
        <v>0</v>
      </c>
      <c r="I121" s="362">
        <f>'1_Forecast Tool'!J94</f>
        <v>0</v>
      </c>
      <c r="J121" s="362">
        <f>'1_Forecast Tool'!K94</f>
        <v>0</v>
      </c>
      <c r="K121" s="362">
        <f>'1_Forecast Tool'!L94</f>
        <v>0</v>
      </c>
      <c r="L121" s="126" t="e">
        <f>'1_Forecast Tool'!M94</f>
        <v>#N/A</v>
      </c>
      <c r="M121" s="141">
        <f>'1_Forecast Tool'!N94</f>
        <v>0</v>
      </c>
      <c r="N121" s="363">
        <f>'1_Forecast Tool'!O94</f>
        <v>0</v>
      </c>
      <c r="O121" s="141" t="e">
        <f>'1_Forecast Tool'!P94</f>
        <v>#N/A</v>
      </c>
      <c r="P121" s="142">
        <f>'1_Forecast Tool'!Q94</f>
        <v>0</v>
      </c>
      <c r="Q121" s="142">
        <f>'1_Forecast Tool'!R94</f>
        <v>0</v>
      </c>
      <c r="R121" s="130" t="e">
        <f>'1_Forecast Tool'!S94</f>
        <v>#N/A</v>
      </c>
      <c r="S121" s="139">
        <f>'1_Forecast Tool'!T94</f>
        <v>0</v>
      </c>
      <c r="T121" s="139">
        <f>'1_Forecast Tool'!U94</f>
        <v>0</v>
      </c>
      <c r="U121" s="81" t="e">
        <f>'1_Forecast Tool'!V94</f>
        <v>#N/A</v>
      </c>
      <c r="V121" s="61" t="e">
        <f>'1_Forecast Tool'!W94</f>
        <v>#N/A</v>
      </c>
      <c r="W121" s="139">
        <f>'1_Forecast Tool'!X94</f>
        <v>0</v>
      </c>
      <c r="X121" s="139">
        <f>'1_Forecast Tool'!Y94</f>
        <v>0</v>
      </c>
      <c r="Y121" s="81" t="e">
        <f>'1_Forecast Tool'!Z94</f>
        <v>#N/A</v>
      </c>
      <c r="Z121" s="61" t="e">
        <f>'1_Forecast Tool'!AA94</f>
        <v>#N/A</v>
      </c>
      <c r="AA121" s="140">
        <f>'1_Forecast Tool'!AB94</f>
        <v>0</v>
      </c>
      <c r="AB121" s="135" t="e">
        <f>'1_Forecast Tool'!AC94</f>
        <v>#N/A</v>
      </c>
      <c r="AC121" s="140" t="e">
        <f>'1_Forecast Tool'!AD94</f>
        <v>#N/A</v>
      </c>
      <c r="AD121" s="136" t="e">
        <f>'1_Forecast Tool'!AE94</f>
        <v>#N/A</v>
      </c>
      <c r="AE121" s="130" t="e">
        <f>'1_Forecast Tool'!AF94</f>
        <v>#N/A</v>
      </c>
      <c r="AF121" s="130">
        <f>'1_Forecast Tool'!AG94</f>
        <v>0</v>
      </c>
      <c r="AG121" s="141">
        <f>'1_Forecast Tool'!AH94</f>
        <v>0</v>
      </c>
      <c r="AH121" s="61" t="e">
        <f>'1_Forecast Tool'!AI94</f>
        <v>#N/A</v>
      </c>
      <c r="AI121" s="61" t="e">
        <f>'1_Forecast Tool'!AJ94</f>
        <v>#N/A</v>
      </c>
      <c r="AJ121" s="135" t="e">
        <f>'1_Forecast Tool'!AK94</f>
        <v>#N/A</v>
      </c>
    </row>
    <row r="122" spans="2:36" ht="17.25">
      <c r="B122" s="45" t="e">
        <f>'1_Forecast Tool'!C95</f>
        <v>#N/A</v>
      </c>
      <c r="C122" s="123" t="e">
        <f>'1_Forecast Tool'!D95</f>
        <v>#N/A</v>
      </c>
      <c r="D122" s="378" t="e">
        <f>'1_Forecast Tool'!E95</f>
        <v>#N/A</v>
      </c>
      <c r="E122" s="124">
        <f>'1_Forecast Tool'!F95</f>
        <v>0</v>
      </c>
      <c r="F122" s="126">
        <f>'1_Forecast Tool'!G95</f>
        <v>0</v>
      </c>
      <c r="G122" s="126">
        <f>'1_Forecast Tool'!H95</f>
        <v>0</v>
      </c>
      <c r="H122" s="125">
        <f>'1_Forecast Tool'!I95</f>
        <v>0</v>
      </c>
      <c r="I122" s="362">
        <f>'1_Forecast Tool'!J95</f>
        <v>0</v>
      </c>
      <c r="J122" s="362">
        <f>'1_Forecast Tool'!K95</f>
        <v>0</v>
      </c>
      <c r="K122" s="362">
        <f>'1_Forecast Tool'!L95</f>
        <v>0</v>
      </c>
      <c r="L122" s="126" t="e">
        <f>'1_Forecast Tool'!M95</f>
        <v>#N/A</v>
      </c>
      <c r="M122" s="141">
        <f>'1_Forecast Tool'!N95</f>
        <v>0</v>
      </c>
      <c r="N122" s="363">
        <f>'1_Forecast Tool'!O95</f>
        <v>0</v>
      </c>
      <c r="O122" s="141" t="e">
        <f>'1_Forecast Tool'!P95</f>
        <v>#N/A</v>
      </c>
      <c r="P122" s="142">
        <f>'1_Forecast Tool'!Q95</f>
        <v>0</v>
      </c>
      <c r="Q122" s="142">
        <f>'1_Forecast Tool'!R95</f>
        <v>0</v>
      </c>
      <c r="R122" s="130" t="e">
        <f>'1_Forecast Tool'!S95</f>
        <v>#N/A</v>
      </c>
      <c r="S122" s="139">
        <f>'1_Forecast Tool'!T95</f>
        <v>0</v>
      </c>
      <c r="T122" s="139">
        <f>'1_Forecast Tool'!U95</f>
        <v>0</v>
      </c>
      <c r="U122" s="81" t="e">
        <f>'1_Forecast Tool'!V95</f>
        <v>#N/A</v>
      </c>
      <c r="V122" s="61" t="e">
        <f>'1_Forecast Tool'!W95</f>
        <v>#N/A</v>
      </c>
      <c r="W122" s="139">
        <f>'1_Forecast Tool'!X95</f>
        <v>0</v>
      </c>
      <c r="X122" s="139">
        <f>'1_Forecast Tool'!Y95</f>
        <v>0</v>
      </c>
      <c r="Y122" s="81" t="e">
        <f>'1_Forecast Tool'!Z95</f>
        <v>#N/A</v>
      </c>
      <c r="Z122" s="61" t="e">
        <f>'1_Forecast Tool'!AA95</f>
        <v>#N/A</v>
      </c>
      <c r="AA122" s="140">
        <f>'1_Forecast Tool'!AB95</f>
        <v>0</v>
      </c>
      <c r="AB122" s="135" t="e">
        <f>'1_Forecast Tool'!AC95</f>
        <v>#N/A</v>
      </c>
      <c r="AC122" s="140" t="e">
        <f>'1_Forecast Tool'!AD95</f>
        <v>#N/A</v>
      </c>
      <c r="AD122" s="136" t="e">
        <f>'1_Forecast Tool'!AE95</f>
        <v>#N/A</v>
      </c>
      <c r="AE122" s="130" t="e">
        <f>'1_Forecast Tool'!AF95</f>
        <v>#N/A</v>
      </c>
      <c r="AF122" s="130">
        <f>'1_Forecast Tool'!AG95</f>
        <v>0</v>
      </c>
      <c r="AG122" s="141">
        <f>'1_Forecast Tool'!AH95</f>
        <v>0</v>
      </c>
      <c r="AH122" s="61" t="e">
        <f>'1_Forecast Tool'!AI95</f>
        <v>#N/A</v>
      </c>
      <c r="AI122" s="61" t="e">
        <f>'1_Forecast Tool'!AJ95</f>
        <v>#N/A</v>
      </c>
      <c r="AJ122" s="135" t="e">
        <f>'1_Forecast Tool'!AK95</f>
        <v>#N/A</v>
      </c>
    </row>
    <row r="123" spans="2:36" ht="18" thickBot="1">
      <c r="B123" s="143" t="e">
        <f>'1_Forecast Tool'!C96</f>
        <v>#N/A</v>
      </c>
      <c r="C123" s="144" t="e">
        <f>'1_Forecast Tool'!D96</f>
        <v>#N/A</v>
      </c>
      <c r="D123" s="379" t="e">
        <f>'1_Forecast Tool'!E96</f>
        <v>#N/A</v>
      </c>
      <c r="E123" s="124">
        <f>'1_Forecast Tool'!F96</f>
        <v>0</v>
      </c>
      <c r="F123" s="126">
        <f>'1_Forecast Tool'!G96</f>
        <v>0</v>
      </c>
      <c r="G123" s="126">
        <f>'1_Forecast Tool'!H96</f>
        <v>0</v>
      </c>
      <c r="H123" s="125">
        <f>'1_Forecast Tool'!I96</f>
        <v>0</v>
      </c>
      <c r="I123" s="362">
        <f>'1_Forecast Tool'!J96</f>
        <v>0</v>
      </c>
      <c r="J123" s="362">
        <f>'1_Forecast Tool'!K96</f>
        <v>0</v>
      </c>
      <c r="K123" s="362">
        <f>'1_Forecast Tool'!L96</f>
        <v>0</v>
      </c>
      <c r="L123" s="146" t="e">
        <f>'1_Forecast Tool'!M96</f>
        <v>#N/A</v>
      </c>
      <c r="M123" s="147">
        <f>'1_Forecast Tool'!N96</f>
        <v>0</v>
      </c>
      <c r="N123" s="364">
        <f>'1_Forecast Tool'!O96</f>
        <v>0</v>
      </c>
      <c r="O123" s="147" t="e">
        <f>'1_Forecast Tool'!P96</f>
        <v>#N/A</v>
      </c>
      <c r="P123" s="148">
        <f>'1_Forecast Tool'!Q96</f>
        <v>0</v>
      </c>
      <c r="Q123" s="148">
        <f>'1_Forecast Tool'!R96</f>
        <v>0</v>
      </c>
      <c r="R123" s="149" t="e">
        <f>'1_Forecast Tool'!S96</f>
        <v>#N/A</v>
      </c>
      <c r="S123" s="139">
        <f>'1_Forecast Tool'!T96</f>
        <v>0</v>
      </c>
      <c r="T123" s="139">
        <f>'1_Forecast Tool'!U96</f>
        <v>0</v>
      </c>
      <c r="U123" s="81" t="e">
        <f>'1_Forecast Tool'!V96</f>
        <v>#N/A</v>
      </c>
      <c r="V123" s="61" t="e">
        <f>'1_Forecast Tool'!W96</f>
        <v>#N/A</v>
      </c>
      <c r="W123" s="139">
        <f>'1_Forecast Tool'!X96</f>
        <v>0</v>
      </c>
      <c r="X123" s="139">
        <f>'1_Forecast Tool'!Y96</f>
        <v>0</v>
      </c>
      <c r="Y123" s="81" t="e">
        <f>'1_Forecast Tool'!Z96</f>
        <v>#N/A</v>
      </c>
      <c r="Z123" s="61" t="e">
        <f>'1_Forecast Tool'!AA96</f>
        <v>#N/A</v>
      </c>
      <c r="AA123" s="140">
        <f>'1_Forecast Tool'!AB96</f>
        <v>0</v>
      </c>
      <c r="AB123" s="135" t="e">
        <f>'1_Forecast Tool'!AC96</f>
        <v>#N/A</v>
      </c>
      <c r="AC123" s="140" t="e">
        <f>'1_Forecast Tool'!AD96</f>
        <v>#N/A</v>
      </c>
      <c r="AD123" s="136" t="e">
        <f>'1_Forecast Tool'!AE96</f>
        <v>#N/A</v>
      </c>
      <c r="AE123" s="149" t="e">
        <f>'1_Forecast Tool'!AF96</f>
        <v>#N/A</v>
      </c>
      <c r="AF123" s="149">
        <f>'1_Forecast Tool'!AG96</f>
        <v>0</v>
      </c>
      <c r="AG123" s="141">
        <f>'1_Forecast Tool'!AH96</f>
        <v>0</v>
      </c>
      <c r="AH123" s="61" t="e">
        <f>'1_Forecast Tool'!AI96</f>
        <v>#N/A</v>
      </c>
      <c r="AI123" s="61" t="e">
        <f>'1_Forecast Tool'!AJ96</f>
        <v>#N/A</v>
      </c>
      <c r="AJ123" s="135" t="e">
        <f>'1_Forecast Tool'!AK96</f>
        <v>#N/A</v>
      </c>
    </row>
    <row r="124" spans="2:36" ht="17.25">
      <c r="B124" s="45" t="e">
        <f>'1_Forecast Tool'!C97</f>
        <v>#N/A</v>
      </c>
      <c r="C124" s="109" t="e">
        <f>'1_Forecast Tool'!D97</f>
        <v>#N/A</v>
      </c>
      <c r="D124" s="378" t="e">
        <f>'1_Forecast Tool'!E97</f>
        <v>#N/A</v>
      </c>
      <c r="E124" s="111">
        <f>'1_Forecast Tool'!F97</f>
        <v>0</v>
      </c>
      <c r="F124" s="113">
        <f>'1_Forecast Tool'!G97</f>
        <v>0</v>
      </c>
      <c r="G124" s="113">
        <f>'1_Forecast Tool'!H97</f>
        <v>0</v>
      </c>
      <c r="H124" s="112">
        <f>'1_Forecast Tool'!I97</f>
        <v>0</v>
      </c>
      <c r="I124" s="361">
        <f>'1_Forecast Tool'!J97</f>
        <v>0</v>
      </c>
      <c r="J124" s="361">
        <f>'1_Forecast Tool'!K97</f>
        <v>0</v>
      </c>
      <c r="K124" s="361">
        <f>'1_Forecast Tool'!L97</f>
        <v>0</v>
      </c>
      <c r="L124" s="113" t="e">
        <f>'1_Forecast Tool'!M97</f>
        <v>#N/A</v>
      </c>
      <c r="M124" s="141">
        <f>'1_Forecast Tool'!N97</f>
        <v>0</v>
      </c>
      <c r="N124" s="363">
        <f>'1_Forecast Tool'!O97</f>
        <v>0</v>
      </c>
      <c r="O124" s="150" t="e">
        <f>'1_Forecast Tool'!P97</f>
        <v>#N/A</v>
      </c>
      <c r="P124" s="151">
        <f>'1_Forecast Tool'!Q97</f>
        <v>0</v>
      </c>
      <c r="Q124" s="151">
        <f>'1_Forecast Tool'!R97</f>
        <v>0</v>
      </c>
      <c r="R124" s="117" t="e">
        <f>'1_Forecast Tool'!S97</f>
        <v>#N/A</v>
      </c>
      <c r="S124" s="152">
        <f>'1_Forecast Tool'!T97</f>
        <v>0</v>
      </c>
      <c r="T124" s="152">
        <f>'1_Forecast Tool'!U97</f>
        <v>0</v>
      </c>
      <c r="U124" s="153" t="e">
        <f>'1_Forecast Tool'!V97</f>
        <v>#N/A</v>
      </c>
      <c r="V124" s="154" t="e">
        <f>'1_Forecast Tool'!W97</f>
        <v>#N/A</v>
      </c>
      <c r="W124" s="152">
        <f>'1_Forecast Tool'!X97</f>
        <v>0</v>
      </c>
      <c r="X124" s="152">
        <f>'1_Forecast Tool'!Y97</f>
        <v>0</v>
      </c>
      <c r="Y124" s="153" t="e">
        <f>'1_Forecast Tool'!Z97</f>
        <v>#N/A</v>
      </c>
      <c r="Z124" s="154" t="e">
        <f>'1_Forecast Tool'!AA97</f>
        <v>#N/A</v>
      </c>
      <c r="AA124" s="155">
        <f>'1_Forecast Tool'!AB97</f>
        <v>0</v>
      </c>
      <c r="AB124" s="156" t="e">
        <f>'1_Forecast Tool'!AC97</f>
        <v>#N/A</v>
      </c>
      <c r="AC124" s="155">
        <f>'1_Forecast Tool'!AD97</f>
        <v>0</v>
      </c>
      <c r="AD124" s="157" t="e">
        <f>'1_Forecast Tool'!AE97</f>
        <v>#N/A</v>
      </c>
      <c r="AE124" s="117" t="e">
        <f>'1_Forecast Tool'!AF97</f>
        <v>#N/A</v>
      </c>
      <c r="AF124" s="117">
        <f>'1_Forecast Tool'!AG97</f>
        <v>0</v>
      </c>
      <c r="AG124" s="150">
        <f>'1_Forecast Tool'!AH97</f>
        <v>0</v>
      </c>
      <c r="AH124" s="154" t="e">
        <f>'1_Forecast Tool'!AI97</f>
        <v>#N/A</v>
      </c>
      <c r="AI124" s="154" t="e">
        <f>'1_Forecast Tool'!AJ97</f>
        <v>#N/A</v>
      </c>
      <c r="AJ124" s="156" t="e">
        <f>'1_Forecast Tool'!AK97</f>
        <v>#N/A</v>
      </c>
    </row>
    <row r="125" spans="2:36" ht="17.25">
      <c r="B125" s="45" t="e">
        <f>'1_Forecast Tool'!C98</f>
        <v>#N/A</v>
      </c>
      <c r="C125" s="123" t="e">
        <f>'1_Forecast Tool'!D98</f>
        <v>#N/A</v>
      </c>
      <c r="D125" s="378" t="e">
        <f>'1_Forecast Tool'!E98</f>
        <v>#N/A</v>
      </c>
      <c r="E125" s="124">
        <f>'1_Forecast Tool'!F98</f>
        <v>0</v>
      </c>
      <c r="F125" s="126">
        <f>'1_Forecast Tool'!G98</f>
        <v>0</v>
      </c>
      <c r="G125" s="126">
        <f>'1_Forecast Tool'!H98</f>
        <v>0</v>
      </c>
      <c r="H125" s="125">
        <f>'1_Forecast Tool'!I98</f>
        <v>0</v>
      </c>
      <c r="I125" s="362">
        <f>'1_Forecast Tool'!J98</f>
        <v>0</v>
      </c>
      <c r="J125" s="362">
        <f>'1_Forecast Tool'!K98</f>
        <v>0</v>
      </c>
      <c r="K125" s="362">
        <f>'1_Forecast Tool'!L98</f>
        <v>0</v>
      </c>
      <c r="L125" s="126" t="e">
        <f>'1_Forecast Tool'!M98</f>
        <v>#N/A</v>
      </c>
      <c r="M125" s="141">
        <f>'1_Forecast Tool'!N98</f>
        <v>0</v>
      </c>
      <c r="N125" s="363">
        <f>'1_Forecast Tool'!O98</f>
        <v>0</v>
      </c>
      <c r="O125" s="141" t="e">
        <f>'1_Forecast Tool'!P98</f>
        <v>#N/A</v>
      </c>
      <c r="P125" s="142">
        <f>'1_Forecast Tool'!Q98</f>
        <v>0</v>
      </c>
      <c r="Q125" s="142">
        <f>'1_Forecast Tool'!R98</f>
        <v>0</v>
      </c>
      <c r="R125" s="130" t="e">
        <f>'1_Forecast Tool'!S98</f>
        <v>#N/A</v>
      </c>
      <c r="S125" s="139">
        <f>'1_Forecast Tool'!T98</f>
        <v>0</v>
      </c>
      <c r="T125" s="139">
        <f>'1_Forecast Tool'!U98</f>
        <v>0</v>
      </c>
      <c r="U125" s="81" t="e">
        <f>'1_Forecast Tool'!V98</f>
        <v>#N/A</v>
      </c>
      <c r="V125" s="61" t="e">
        <f>'1_Forecast Tool'!W98</f>
        <v>#N/A</v>
      </c>
      <c r="W125" s="139">
        <f>'1_Forecast Tool'!X98</f>
        <v>0</v>
      </c>
      <c r="X125" s="139">
        <f>'1_Forecast Tool'!Y98</f>
        <v>0</v>
      </c>
      <c r="Y125" s="81" t="e">
        <f>'1_Forecast Tool'!Z98</f>
        <v>#N/A</v>
      </c>
      <c r="Z125" s="61" t="e">
        <f>'1_Forecast Tool'!AA98</f>
        <v>#N/A</v>
      </c>
      <c r="AA125" s="140">
        <f>'1_Forecast Tool'!AB98</f>
        <v>0</v>
      </c>
      <c r="AB125" s="135" t="e">
        <f>'1_Forecast Tool'!AC98</f>
        <v>#N/A</v>
      </c>
      <c r="AC125" s="140">
        <f>'1_Forecast Tool'!AD98</f>
        <v>0</v>
      </c>
      <c r="AD125" s="136" t="e">
        <f>'1_Forecast Tool'!AE98</f>
        <v>#N/A</v>
      </c>
      <c r="AE125" s="130" t="e">
        <f>'1_Forecast Tool'!AF98</f>
        <v>#N/A</v>
      </c>
      <c r="AF125" s="130">
        <f>'1_Forecast Tool'!AG98</f>
        <v>0</v>
      </c>
      <c r="AG125" s="141">
        <f>'1_Forecast Tool'!AH98</f>
        <v>0</v>
      </c>
      <c r="AH125" s="61" t="e">
        <f>'1_Forecast Tool'!AI98</f>
        <v>#N/A</v>
      </c>
      <c r="AI125" s="61" t="e">
        <f>'1_Forecast Tool'!AJ98</f>
        <v>#N/A</v>
      </c>
      <c r="AJ125" s="135" t="e">
        <f>'1_Forecast Tool'!AK98</f>
        <v>#N/A</v>
      </c>
    </row>
    <row r="126" spans="2:36" ht="17.25">
      <c r="B126" s="45" t="e">
        <f>'1_Forecast Tool'!C99</f>
        <v>#N/A</v>
      </c>
      <c r="C126" s="123" t="e">
        <f>'1_Forecast Tool'!D99</f>
        <v>#N/A</v>
      </c>
      <c r="D126" s="378" t="e">
        <f>'1_Forecast Tool'!E99</f>
        <v>#N/A</v>
      </c>
      <c r="E126" s="124">
        <f>'1_Forecast Tool'!F99</f>
        <v>0</v>
      </c>
      <c r="F126" s="126">
        <f>'1_Forecast Tool'!G99</f>
        <v>0</v>
      </c>
      <c r="G126" s="126">
        <f>'1_Forecast Tool'!H99</f>
        <v>0</v>
      </c>
      <c r="H126" s="125">
        <f>'1_Forecast Tool'!I99</f>
        <v>0</v>
      </c>
      <c r="I126" s="362">
        <f>'1_Forecast Tool'!J99</f>
        <v>0</v>
      </c>
      <c r="J126" s="362">
        <f>'1_Forecast Tool'!K99</f>
        <v>0</v>
      </c>
      <c r="K126" s="362">
        <f>'1_Forecast Tool'!L99</f>
        <v>0</v>
      </c>
      <c r="L126" s="126" t="e">
        <f>'1_Forecast Tool'!M99</f>
        <v>#N/A</v>
      </c>
      <c r="M126" s="141">
        <f>'1_Forecast Tool'!N99</f>
        <v>0</v>
      </c>
      <c r="N126" s="363">
        <f>'1_Forecast Tool'!O99</f>
        <v>0</v>
      </c>
      <c r="O126" s="141" t="e">
        <f>'1_Forecast Tool'!P99</f>
        <v>#N/A</v>
      </c>
      <c r="P126" s="142">
        <f>'1_Forecast Tool'!Q99</f>
        <v>0</v>
      </c>
      <c r="Q126" s="142">
        <f>'1_Forecast Tool'!R99</f>
        <v>0</v>
      </c>
      <c r="R126" s="130" t="e">
        <f>'1_Forecast Tool'!S99</f>
        <v>#N/A</v>
      </c>
      <c r="S126" s="139">
        <f>'1_Forecast Tool'!T99</f>
        <v>0</v>
      </c>
      <c r="T126" s="139">
        <f>'1_Forecast Tool'!U99</f>
        <v>0</v>
      </c>
      <c r="U126" s="81" t="e">
        <f>'1_Forecast Tool'!V99</f>
        <v>#N/A</v>
      </c>
      <c r="V126" s="61" t="e">
        <f>'1_Forecast Tool'!W99</f>
        <v>#N/A</v>
      </c>
      <c r="W126" s="139">
        <f>'1_Forecast Tool'!X99</f>
        <v>0</v>
      </c>
      <c r="X126" s="139">
        <f>'1_Forecast Tool'!Y99</f>
        <v>0</v>
      </c>
      <c r="Y126" s="81" t="e">
        <f>'1_Forecast Tool'!Z99</f>
        <v>#N/A</v>
      </c>
      <c r="Z126" s="61" t="e">
        <f>'1_Forecast Tool'!AA99</f>
        <v>#N/A</v>
      </c>
      <c r="AA126" s="140">
        <f>'1_Forecast Tool'!AB99</f>
        <v>0</v>
      </c>
      <c r="AB126" s="135" t="e">
        <f>'1_Forecast Tool'!AC99</f>
        <v>#N/A</v>
      </c>
      <c r="AC126" s="140">
        <f>'1_Forecast Tool'!AD99</f>
        <v>0</v>
      </c>
      <c r="AD126" s="136" t="e">
        <f>'1_Forecast Tool'!AE99</f>
        <v>#N/A</v>
      </c>
      <c r="AE126" s="130" t="e">
        <f>'1_Forecast Tool'!AF99</f>
        <v>#N/A</v>
      </c>
      <c r="AF126" s="130">
        <f>'1_Forecast Tool'!AG99</f>
        <v>0</v>
      </c>
      <c r="AG126" s="141">
        <f>'1_Forecast Tool'!AH99</f>
        <v>0</v>
      </c>
      <c r="AH126" s="61" t="e">
        <f>'1_Forecast Tool'!AI99</f>
        <v>#N/A</v>
      </c>
      <c r="AI126" s="61" t="e">
        <f>'1_Forecast Tool'!AJ99</f>
        <v>#N/A</v>
      </c>
      <c r="AJ126" s="135" t="e">
        <f>'1_Forecast Tool'!AK99</f>
        <v>#N/A</v>
      </c>
    </row>
    <row r="127" spans="2:36" ht="17.25">
      <c r="B127" s="45" t="e">
        <f>'1_Forecast Tool'!C100</f>
        <v>#N/A</v>
      </c>
      <c r="C127" s="123" t="e">
        <f>'1_Forecast Tool'!D100</f>
        <v>#N/A</v>
      </c>
      <c r="D127" s="378" t="e">
        <f>'1_Forecast Tool'!E100</f>
        <v>#N/A</v>
      </c>
      <c r="E127" s="124">
        <f>'1_Forecast Tool'!F100</f>
        <v>0</v>
      </c>
      <c r="F127" s="126">
        <f>'1_Forecast Tool'!G100</f>
        <v>0</v>
      </c>
      <c r="G127" s="126">
        <f>'1_Forecast Tool'!H100</f>
        <v>0</v>
      </c>
      <c r="H127" s="125">
        <f>'1_Forecast Tool'!I100</f>
        <v>0</v>
      </c>
      <c r="I127" s="362">
        <f>'1_Forecast Tool'!J100</f>
        <v>0</v>
      </c>
      <c r="J127" s="362">
        <f>'1_Forecast Tool'!K100</f>
        <v>0</v>
      </c>
      <c r="K127" s="362">
        <f>'1_Forecast Tool'!L100</f>
        <v>0</v>
      </c>
      <c r="L127" s="126" t="e">
        <f>'1_Forecast Tool'!M100</f>
        <v>#N/A</v>
      </c>
      <c r="M127" s="141">
        <f>'1_Forecast Tool'!N100</f>
        <v>0</v>
      </c>
      <c r="N127" s="363">
        <f>'1_Forecast Tool'!O100</f>
        <v>0</v>
      </c>
      <c r="O127" s="141" t="e">
        <f>'1_Forecast Tool'!P100</f>
        <v>#N/A</v>
      </c>
      <c r="P127" s="142">
        <f>'1_Forecast Tool'!Q100</f>
        <v>0</v>
      </c>
      <c r="Q127" s="142">
        <f>'1_Forecast Tool'!R100</f>
        <v>0</v>
      </c>
      <c r="R127" s="130" t="e">
        <f>'1_Forecast Tool'!S100</f>
        <v>#N/A</v>
      </c>
      <c r="S127" s="139">
        <f>'1_Forecast Tool'!T100</f>
        <v>0</v>
      </c>
      <c r="T127" s="139">
        <f>'1_Forecast Tool'!U100</f>
        <v>0</v>
      </c>
      <c r="U127" s="81" t="e">
        <f>'1_Forecast Tool'!V100</f>
        <v>#N/A</v>
      </c>
      <c r="V127" s="61" t="e">
        <f>'1_Forecast Tool'!W100</f>
        <v>#N/A</v>
      </c>
      <c r="W127" s="139">
        <f>'1_Forecast Tool'!X100</f>
        <v>0</v>
      </c>
      <c r="X127" s="139">
        <f>'1_Forecast Tool'!Y100</f>
        <v>0</v>
      </c>
      <c r="Y127" s="81" t="e">
        <f>'1_Forecast Tool'!Z100</f>
        <v>#N/A</v>
      </c>
      <c r="Z127" s="61" t="e">
        <f>'1_Forecast Tool'!AA100</f>
        <v>#N/A</v>
      </c>
      <c r="AA127" s="140">
        <f>'1_Forecast Tool'!AB100</f>
        <v>0</v>
      </c>
      <c r="AB127" s="135" t="e">
        <f>'1_Forecast Tool'!AC100</f>
        <v>#N/A</v>
      </c>
      <c r="AC127" s="140">
        <f>'1_Forecast Tool'!AD100</f>
        <v>0</v>
      </c>
      <c r="AD127" s="136" t="e">
        <f>'1_Forecast Tool'!AE100</f>
        <v>#N/A</v>
      </c>
      <c r="AE127" s="130" t="e">
        <f>'1_Forecast Tool'!AF100</f>
        <v>#N/A</v>
      </c>
      <c r="AF127" s="130">
        <f>'1_Forecast Tool'!AG100</f>
        <v>0</v>
      </c>
      <c r="AG127" s="141">
        <f>'1_Forecast Tool'!AH100</f>
        <v>0</v>
      </c>
      <c r="AH127" s="61" t="e">
        <f>'1_Forecast Tool'!AI100</f>
        <v>#N/A</v>
      </c>
      <c r="AI127" s="61" t="e">
        <f>'1_Forecast Tool'!AJ100</f>
        <v>#N/A</v>
      </c>
      <c r="AJ127" s="135" t="e">
        <f>'1_Forecast Tool'!AK100</f>
        <v>#N/A</v>
      </c>
    </row>
    <row r="128" spans="2:36" ht="17.25">
      <c r="B128" s="45" t="e">
        <f>'1_Forecast Tool'!C101</f>
        <v>#N/A</v>
      </c>
      <c r="C128" s="123" t="e">
        <f>'1_Forecast Tool'!D101</f>
        <v>#N/A</v>
      </c>
      <c r="D128" s="378" t="e">
        <f>'1_Forecast Tool'!E101</f>
        <v>#N/A</v>
      </c>
      <c r="E128" s="124">
        <f>'1_Forecast Tool'!F101</f>
        <v>0</v>
      </c>
      <c r="F128" s="126">
        <f>'1_Forecast Tool'!G101</f>
        <v>0</v>
      </c>
      <c r="G128" s="126">
        <f>'1_Forecast Tool'!H101</f>
        <v>0</v>
      </c>
      <c r="H128" s="125">
        <f>'1_Forecast Tool'!I101</f>
        <v>0</v>
      </c>
      <c r="I128" s="362">
        <f>'1_Forecast Tool'!J101</f>
        <v>0</v>
      </c>
      <c r="J128" s="362">
        <f>'1_Forecast Tool'!K101</f>
        <v>0</v>
      </c>
      <c r="K128" s="362">
        <f>'1_Forecast Tool'!L101</f>
        <v>0</v>
      </c>
      <c r="L128" s="126" t="e">
        <f>'1_Forecast Tool'!M101</f>
        <v>#N/A</v>
      </c>
      <c r="M128" s="141">
        <f>'1_Forecast Tool'!N101</f>
        <v>0</v>
      </c>
      <c r="N128" s="363">
        <f>'1_Forecast Tool'!O101</f>
        <v>0</v>
      </c>
      <c r="O128" s="141" t="e">
        <f>'1_Forecast Tool'!P101</f>
        <v>#N/A</v>
      </c>
      <c r="P128" s="142">
        <f>'1_Forecast Tool'!Q101</f>
        <v>0</v>
      </c>
      <c r="Q128" s="142">
        <f>'1_Forecast Tool'!R101</f>
        <v>0</v>
      </c>
      <c r="R128" s="130" t="e">
        <f>'1_Forecast Tool'!S101</f>
        <v>#N/A</v>
      </c>
      <c r="S128" s="139">
        <f>'1_Forecast Tool'!T101</f>
        <v>0</v>
      </c>
      <c r="T128" s="139">
        <f>'1_Forecast Tool'!U101</f>
        <v>0</v>
      </c>
      <c r="U128" s="81" t="e">
        <f>'1_Forecast Tool'!V101</f>
        <v>#N/A</v>
      </c>
      <c r="V128" s="61" t="e">
        <f>'1_Forecast Tool'!W101</f>
        <v>#N/A</v>
      </c>
      <c r="W128" s="139">
        <f>'1_Forecast Tool'!X101</f>
        <v>0</v>
      </c>
      <c r="X128" s="139">
        <f>'1_Forecast Tool'!Y101</f>
        <v>0</v>
      </c>
      <c r="Y128" s="81" t="e">
        <f>'1_Forecast Tool'!Z101</f>
        <v>#N/A</v>
      </c>
      <c r="Z128" s="61" t="e">
        <f>'1_Forecast Tool'!AA101</f>
        <v>#N/A</v>
      </c>
      <c r="AA128" s="140">
        <f>'1_Forecast Tool'!AB101</f>
        <v>0</v>
      </c>
      <c r="AB128" s="135" t="e">
        <f>'1_Forecast Tool'!AC101</f>
        <v>#N/A</v>
      </c>
      <c r="AC128" s="140">
        <f>'1_Forecast Tool'!AD101</f>
        <v>0</v>
      </c>
      <c r="AD128" s="136" t="e">
        <f>'1_Forecast Tool'!AE101</f>
        <v>#N/A</v>
      </c>
      <c r="AE128" s="130" t="e">
        <f>'1_Forecast Tool'!AF101</f>
        <v>#N/A</v>
      </c>
      <c r="AF128" s="130">
        <f>'1_Forecast Tool'!AG101</f>
        <v>0</v>
      </c>
      <c r="AG128" s="141">
        <f>'1_Forecast Tool'!AH101</f>
        <v>0</v>
      </c>
      <c r="AH128" s="61" t="e">
        <f>'1_Forecast Tool'!AI101</f>
        <v>#N/A</v>
      </c>
      <c r="AI128" s="61" t="e">
        <f>'1_Forecast Tool'!AJ101</f>
        <v>#N/A</v>
      </c>
      <c r="AJ128" s="135" t="e">
        <f>'1_Forecast Tool'!AK101</f>
        <v>#N/A</v>
      </c>
    </row>
    <row r="129" spans="2:36" ht="17.25">
      <c r="B129" s="45" t="e">
        <f>'1_Forecast Tool'!C102</f>
        <v>#N/A</v>
      </c>
      <c r="C129" s="123" t="e">
        <f>'1_Forecast Tool'!D102</f>
        <v>#N/A</v>
      </c>
      <c r="D129" s="378" t="e">
        <f>'1_Forecast Tool'!E102</f>
        <v>#N/A</v>
      </c>
      <c r="E129" s="124">
        <f>'1_Forecast Tool'!F102</f>
        <v>0</v>
      </c>
      <c r="F129" s="126">
        <f>'1_Forecast Tool'!G102</f>
        <v>0</v>
      </c>
      <c r="G129" s="126">
        <f>'1_Forecast Tool'!H102</f>
        <v>0</v>
      </c>
      <c r="H129" s="125">
        <f>'1_Forecast Tool'!I102</f>
        <v>0</v>
      </c>
      <c r="I129" s="362">
        <f>'1_Forecast Tool'!J102</f>
        <v>0</v>
      </c>
      <c r="J129" s="362">
        <f>'1_Forecast Tool'!K102</f>
        <v>0</v>
      </c>
      <c r="K129" s="362">
        <f>'1_Forecast Tool'!L102</f>
        <v>0</v>
      </c>
      <c r="L129" s="126" t="e">
        <f>'1_Forecast Tool'!M102</f>
        <v>#N/A</v>
      </c>
      <c r="M129" s="141">
        <f>'1_Forecast Tool'!N102</f>
        <v>0</v>
      </c>
      <c r="N129" s="363">
        <f>'1_Forecast Tool'!O102</f>
        <v>0</v>
      </c>
      <c r="O129" s="141" t="e">
        <f>'1_Forecast Tool'!P102</f>
        <v>#N/A</v>
      </c>
      <c r="P129" s="142">
        <f>'1_Forecast Tool'!Q102</f>
        <v>0</v>
      </c>
      <c r="Q129" s="142">
        <f>'1_Forecast Tool'!R102</f>
        <v>0</v>
      </c>
      <c r="R129" s="130" t="e">
        <f>'1_Forecast Tool'!S102</f>
        <v>#N/A</v>
      </c>
      <c r="S129" s="139">
        <f>'1_Forecast Tool'!T102</f>
        <v>0</v>
      </c>
      <c r="T129" s="139">
        <f>'1_Forecast Tool'!U102</f>
        <v>0</v>
      </c>
      <c r="U129" s="81" t="e">
        <f>'1_Forecast Tool'!V102</f>
        <v>#N/A</v>
      </c>
      <c r="V129" s="61" t="e">
        <f>'1_Forecast Tool'!W102</f>
        <v>#N/A</v>
      </c>
      <c r="W129" s="139">
        <f>'1_Forecast Tool'!X102</f>
        <v>0</v>
      </c>
      <c r="X129" s="139">
        <f>'1_Forecast Tool'!Y102</f>
        <v>0</v>
      </c>
      <c r="Y129" s="81" t="e">
        <f>'1_Forecast Tool'!Z102</f>
        <v>#N/A</v>
      </c>
      <c r="Z129" s="61" t="e">
        <f>'1_Forecast Tool'!AA102</f>
        <v>#N/A</v>
      </c>
      <c r="AA129" s="140">
        <f>'1_Forecast Tool'!AB102</f>
        <v>0</v>
      </c>
      <c r="AB129" s="135" t="e">
        <f>'1_Forecast Tool'!AC102</f>
        <v>#N/A</v>
      </c>
      <c r="AC129" s="140">
        <f>'1_Forecast Tool'!AD102</f>
        <v>0</v>
      </c>
      <c r="AD129" s="136" t="e">
        <f>'1_Forecast Tool'!AE102</f>
        <v>#N/A</v>
      </c>
      <c r="AE129" s="130" t="e">
        <f>'1_Forecast Tool'!AF102</f>
        <v>#N/A</v>
      </c>
      <c r="AF129" s="130">
        <f>'1_Forecast Tool'!AG102</f>
        <v>0</v>
      </c>
      <c r="AG129" s="141">
        <f>'1_Forecast Tool'!AH102</f>
        <v>0</v>
      </c>
      <c r="AH129" s="61" t="e">
        <f>'1_Forecast Tool'!AI102</f>
        <v>#N/A</v>
      </c>
      <c r="AI129" s="61" t="e">
        <f>'1_Forecast Tool'!AJ102</f>
        <v>#N/A</v>
      </c>
      <c r="AJ129" s="135" t="e">
        <f>'1_Forecast Tool'!AK102</f>
        <v>#N/A</v>
      </c>
    </row>
    <row r="130" spans="2:36" ht="17.25">
      <c r="B130" s="45" t="e">
        <f>'1_Forecast Tool'!C103</f>
        <v>#N/A</v>
      </c>
      <c r="C130" s="123" t="e">
        <f>'1_Forecast Tool'!D103</f>
        <v>#N/A</v>
      </c>
      <c r="D130" s="378" t="e">
        <f>'1_Forecast Tool'!E103</f>
        <v>#N/A</v>
      </c>
      <c r="E130" s="124">
        <f>'1_Forecast Tool'!F103</f>
        <v>0</v>
      </c>
      <c r="F130" s="126">
        <f>'1_Forecast Tool'!G103</f>
        <v>0</v>
      </c>
      <c r="G130" s="126">
        <f>'1_Forecast Tool'!H103</f>
        <v>0</v>
      </c>
      <c r="H130" s="125">
        <f>'1_Forecast Tool'!I103</f>
        <v>0</v>
      </c>
      <c r="I130" s="362">
        <f>'1_Forecast Tool'!J103</f>
        <v>0</v>
      </c>
      <c r="J130" s="362">
        <f>'1_Forecast Tool'!K103</f>
        <v>0</v>
      </c>
      <c r="K130" s="362">
        <f>'1_Forecast Tool'!L103</f>
        <v>0</v>
      </c>
      <c r="L130" s="126" t="e">
        <f>'1_Forecast Tool'!M103</f>
        <v>#N/A</v>
      </c>
      <c r="M130" s="141">
        <f>'1_Forecast Tool'!N103</f>
        <v>0</v>
      </c>
      <c r="N130" s="363">
        <f>'1_Forecast Tool'!O103</f>
        <v>0</v>
      </c>
      <c r="O130" s="141" t="e">
        <f>'1_Forecast Tool'!P103</f>
        <v>#N/A</v>
      </c>
      <c r="P130" s="142">
        <f>'1_Forecast Tool'!Q103</f>
        <v>0</v>
      </c>
      <c r="Q130" s="142">
        <f>'1_Forecast Tool'!R103</f>
        <v>0</v>
      </c>
      <c r="R130" s="130" t="e">
        <f>'1_Forecast Tool'!S103</f>
        <v>#N/A</v>
      </c>
      <c r="S130" s="139">
        <f>'1_Forecast Tool'!T103</f>
        <v>0</v>
      </c>
      <c r="T130" s="139">
        <f>'1_Forecast Tool'!U103</f>
        <v>0</v>
      </c>
      <c r="U130" s="81" t="e">
        <f>'1_Forecast Tool'!V103</f>
        <v>#N/A</v>
      </c>
      <c r="V130" s="61" t="e">
        <f>'1_Forecast Tool'!W103</f>
        <v>#N/A</v>
      </c>
      <c r="W130" s="139">
        <f>'1_Forecast Tool'!X103</f>
        <v>0</v>
      </c>
      <c r="X130" s="139">
        <f>'1_Forecast Tool'!Y103</f>
        <v>0</v>
      </c>
      <c r="Y130" s="81" t="e">
        <f>'1_Forecast Tool'!Z103</f>
        <v>#N/A</v>
      </c>
      <c r="Z130" s="61" t="e">
        <f>'1_Forecast Tool'!AA103</f>
        <v>#N/A</v>
      </c>
      <c r="AA130" s="140">
        <f>'1_Forecast Tool'!AB103</f>
        <v>0</v>
      </c>
      <c r="AB130" s="135" t="e">
        <f>'1_Forecast Tool'!AC103</f>
        <v>#N/A</v>
      </c>
      <c r="AC130" s="140">
        <f>'1_Forecast Tool'!AD103</f>
        <v>0</v>
      </c>
      <c r="AD130" s="136" t="e">
        <f>'1_Forecast Tool'!AE103</f>
        <v>#N/A</v>
      </c>
      <c r="AE130" s="130" t="e">
        <f>'1_Forecast Tool'!AF103</f>
        <v>#N/A</v>
      </c>
      <c r="AF130" s="130">
        <f>'1_Forecast Tool'!AG103</f>
        <v>0</v>
      </c>
      <c r="AG130" s="141">
        <f>'1_Forecast Tool'!AH103</f>
        <v>0</v>
      </c>
      <c r="AH130" s="61" t="e">
        <f>'1_Forecast Tool'!AI103</f>
        <v>#N/A</v>
      </c>
      <c r="AI130" s="61" t="e">
        <f>'1_Forecast Tool'!AJ103</f>
        <v>#N/A</v>
      </c>
      <c r="AJ130" s="135" t="e">
        <f>'1_Forecast Tool'!AK103</f>
        <v>#N/A</v>
      </c>
    </row>
    <row r="131" spans="2:36" ht="17.25">
      <c r="B131" s="45" t="e">
        <f>'1_Forecast Tool'!C104</f>
        <v>#N/A</v>
      </c>
      <c r="C131" s="123" t="e">
        <f>'1_Forecast Tool'!D104</f>
        <v>#N/A</v>
      </c>
      <c r="D131" s="378" t="e">
        <f>'1_Forecast Tool'!E104</f>
        <v>#N/A</v>
      </c>
      <c r="E131" s="124">
        <f>'1_Forecast Tool'!F104</f>
        <v>0</v>
      </c>
      <c r="F131" s="126">
        <f>'1_Forecast Tool'!G104</f>
        <v>0</v>
      </c>
      <c r="G131" s="126">
        <f>'1_Forecast Tool'!H104</f>
        <v>0</v>
      </c>
      <c r="H131" s="125">
        <f>'1_Forecast Tool'!I104</f>
        <v>0</v>
      </c>
      <c r="I131" s="362">
        <f>'1_Forecast Tool'!J104</f>
        <v>0</v>
      </c>
      <c r="J131" s="362">
        <f>'1_Forecast Tool'!K104</f>
        <v>0</v>
      </c>
      <c r="K131" s="362">
        <f>'1_Forecast Tool'!L104</f>
        <v>0</v>
      </c>
      <c r="L131" s="126" t="e">
        <f>'1_Forecast Tool'!M104</f>
        <v>#N/A</v>
      </c>
      <c r="M131" s="141">
        <f>'1_Forecast Tool'!N104</f>
        <v>0</v>
      </c>
      <c r="N131" s="363">
        <f>'1_Forecast Tool'!O104</f>
        <v>0</v>
      </c>
      <c r="O131" s="141" t="e">
        <f>'1_Forecast Tool'!P104</f>
        <v>#N/A</v>
      </c>
      <c r="P131" s="142">
        <f>'1_Forecast Tool'!Q104</f>
        <v>0</v>
      </c>
      <c r="Q131" s="142">
        <f>'1_Forecast Tool'!R104</f>
        <v>0</v>
      </c>
      <c r="R131" s="130" t="e">
        <f>'1_Forecast Tool'!S104</f>
        <v>#N/A</v>
      </c>
      <c r="S131" s="139">
        <f>'1_Forecast Tool'!T104</f>
        <v>0</v>
      </c>
      <c r="T131" s="139">
        <f>'1_Forecast Tool'!U104</f>
        <v>0</v>
      </c>
      <c r="U131" s="81" t="e">
        <f>'1_Forecast Tool'!V104</f>
        <v>#N/A</v>
      </c>
      <c r="V131" s="61" t="e">
        <f>'1_Forecast Tool'!W104</f>
        <v>#N/A</v>
      </c>
      <c r="W131" s="139">
        <f>'1_Forecast Tool'!X104</f>
        <v>0</v>
      </c>
      <c r="X131" s="139">
        <f>'1_Forecast Tool'!Y104</f>
        <v>0</v>
      </c>
      <c r="Y131" s="81" t="e">
        <f>'1_Forecast Tool'!Z104</f>
        <v>#N/A</v>
      </c>
      <c r="Z131" s="61" t="e">
        <f>'1_Forecast Tool'!AA104</f>
        <v>#N/A</v>
      </c>
      <c r="AA131" s="140">
        <f>'1_Forecast Tool'!AB104</f>
        <v>0</v>
      </c>
      <c r="AB131" s="135" t="e">
        <f>'1_Forecast Tool'!AC104</f>
        <v>#N/A</v>
      </c>
      <c r="AC131" s="140">
        <f>'1_Forecast Tool'!AD104</f>
        <v>0</v>
      </c>
      <c r="AD131" s="136" t="e">
        <f>'1_Forecast Tool'!AE104</f>
        <v>#N/A</v>
      </c>
      <c r="AE131" s="130" t="e">
        <f>'1_Forecast Tool'!AF104</f>
        <v>#N/A</v>
      </c>
      <c r="AF131" s="130">
        <f>'1_Forecast Tool'!AG104</f>
        <v>0</v>
      </c>
      <c r="AG131" s="141">
        <f>'1_Forecast Tool'!AH104</f>
        <v>0</v>
      </c>
      <c r="AH131" s="61" t="e">
        <f>'1_Forecast Tool'!AI104</f>
        <v>#N/A</v>
      </c>
      <c r="AI131" s="61" t="e">
        <f>'1_Forecast Tool'!AJ104</f>
        <v>#N/A</v>
      </c>
      <c r="AJ131" s="135" t="e">
        <f>'1_Forecast Tool'!AK104</f>
        <v>#N/A</v>
      </c>
    </row>
    <row r="132" spans="2:36" ht="17.25">
      <c r="B132" s="45" t="e">
        <f>'1_Forecast Tool'!C105</f>
        <v>#N/A</v>
      </c>
      <c r="C132" s="123" t="e">
        <f>'1_Forecast Tool'!D105</f>
        <v>#N/A</v>
      </c>
      <c r="D132" s="378" t="e">
        <f>'1_Forecast Tool'!E105</f>
        <v>#N/A</v>
      </c>
      <c r="E132" s="124">
        <f>'1_Forecast Tool'!F105</f>
        <v>0</v>
      </c>
      <c r="F132" s="126">
        <f>'1_Forecast Tool'!G105</f>
        <v>0</v>
      </c>
      <c r="G132" s="126">
        <f>'1_Forecast Tool'!H105</f>
        <v>0</v>
      </c>
      <c r="H132" s="125">
        <f>'1_Forecast Tool'!I105</f>
        <v>0</v>
      </c>
      <c r="I132" s="362">
        <f>'1_Forecast Tool'!J105</f>
        <v>0</v>
      </c>
      <c r="J132" s="362">
        <f>'1_Forecast Tool'!K105</f>
        <v>0</v>
      </c>
      <c r="K132" s="362">
        <f>'1_Forecast Tool'!L105</f>
        <v>0</v>
      </c>
      <c r="L132" s="126" t="e">
        <f>'1_Forecast Tool'!M105</f>
        <v>#N/A</v>
      </c>
      <c r="M132" s="141">
        <f>'1_Forecast Tool'!N105</f>
        <v>0</v>
      </c>
      <c r="N132" s="363">
        <f>'1_Forecast Tool'!O105</f>
        <v>0</v>
      </c>
      <c r="O132" s="141" t="e">
        <f>'1_Forecast Tool'!P105</f>
        <v>#N/A</v>
      </c>
      <c r="P132" s="142">
        <f>'1_Forecast Tool'!Q105</f>
        <v>0</v>
      </c>
      <c r="Q132" s="142">
        <f>'1_Forecast Tool'!R105</f>
        <v>0</v>
      </c>
      <c r="R132" s="130" t="e">
        <f>'1_Forecast Tool'!S105</f>
        <v>#N/A</v>
      </c>
      <c r="S132" s="139">
        <f>'1_Forecast Tool'!T105</f>
        <v>0</v>
      </c>
      <c r="T132" s="139">
        <f>'1_Forecast Tool'!U105</f>
        <v>0</v>
      </c>
      <c r="U132" s="81" t="e">
        <f>'1_Forecast Tool'!V105</f>
        <v>#N/A</v>
      </c>
      <c r="V132" s="61" t="e">
        <f>'1_Forecast Tool'!W105</f>
        <v>#N/A</v>
      </c>
      <c r="W132" s="139">
        <f>'1_Forecast Tool'!X105</f>
        <v>0</v>
      </c>
      <c r="X132" s="139">
        <f>'1_Forecast Tool'!Y105</f>
        <v>0</v>
      </c>
      <c r="Y132" s="81" t="e">
        <f>'1_Forecast Tool'!Z105</f>
        <v>#N/A</v>
      </c>
      <c r="Z132" s="61" t="e">
        <f>'1_Forecast Tool'!AA105</f>
        <v>#N/A</v>
      </c>
      <c r="AA132" s="140">
        <f>'1_Forecast Tool'!AB105</f>
        <v>0</v>
      </c>
      <c r="AB132" s="135" t="e">
        <f>'1_Forecast Tool'!AC105</f>
        <v>#N/A</v>
      </c>
      <c r="AC132" s="140">
        <f>'1_Forecast Tool'!AD105</f>
        <v>0</v>
      </c>
      <c r="AD132" s="136" t="e">
        <f>'1_Forecast Tool'!AE105</f>
        <v>#N/A</v>
      </c>
      <c r="AE132" s="130" t="e">
        <f>'1_Forecast Tool'!AF105</f>
        <v>#N/A</v>
      </c>
      <c r="AF132" s="130">
        <f>'1_Forecast Tool'!AG105</f>
        <v>0</v>
      </c>
      <c r="AG132" s="141">
        <f>'1_Forecast Tool'!AH105</f>
        <v>0</v>
      </c>
      <c r="AH132" s="61" t="e">
        <f>'1_Forecast Tool'!AI105</f>
        <v>#N/A</v>
      </c>
      <c r="AI132" s="61" t="e">
        <f>'1_Forecast Tool'!AJ105</f>
        <v>#N/A</v>
      </c>
      <c r="AJ132" s="135" t="e">
        <f>'1_Forecast Tool'!AK105</f>
        <v>#N/A</v>
      </c>
    </row>
    <row r="133" spans="2:36" ht="17.25">
      <c r="B133" s="45" t="e">
        <f>'1_Forecast Tool'!C106</f>
        <v>#N/A</v>
      </c>
      <c r="C133" s="123" t="e">
        <f>'1_Forecast Tool'!D106</f>
        <v>#N/A</v>
      </c>
      <c r="D133" s="378" t="e">
        <f>'1_Forecast Tool'!E106</f>
        <v>#N/A</v>
      </c>
      <c r="E133" s="124">
        <f>'1_Forecast Tool'!F106</f>
        <v>0</v>
      </c>
      <c r="F133" s="126">
        <f>'1_Forecast Tool'!G106</f>
        <v>0</v>
      </c>
      <c r="G133" s="126">
        <f>'1_Forecast Tool'!H106</f>
        <v>0</v>
      </c>
      <c r="H133" s="125">
        <f>'1_Forecast Tool'!I106</f>
        <v>0</v>
      </c>
      <c r="I133" s="362">
        <f>'1_Forecast Tool'!J106</f>
        <v>0</v>
      </c>
      <c r="J133" s="362">
        <f>'1_Forecast Tool'!K106</f>
        <v>0</v>
      </c>
      <c r="K133" s="362">
        <f>'1_Forecast Tool'!L106</f>
        <v>0</v>
      </c>
      <c r="L133" s="126" t="e">
        <f>'1_Forecast Tool'!M106</f>
        <v>#N/A</v>
      </c>
      <c r="M133" s="141">
        <f>'1_Forecast Tool'!N106</f>
        <v>0</v>
      </c>
      <c r="N133" s="363">
        <f>'1_Forecast Tool'!O106</f>
        <v>0</v>
      </c>
      <c r="O133" s="141" t="e">
        <f>'1_Forecast Tool'!P106</f>
        <v>#N/A</v>
      </c>
      <c r="P133" s="142">
        <f>'1_Forecast Tool'!Q106</f>
        <v>0</v>
      </c>
      <c r="Q133" s="142">
        <f>'1_Forecast Tool'!R106</f>
        <v>0</v>
      </c>
      <c r="R133" s="130" t="e">
        <f>'1_Forecast Tool'!S106</f>
        <v>#N/A</v>
      </c>
      <c r="S133" s="139">
        <f>'1_Forecast Tool'!T106</f>
        <v>0</v>
      </c>
      <c r="T133" s="139">
        <f>'1_Forecast Tool'!U106</f>
        <v>0</v>
      </c>
      <c r="U133" s="81" t="e">
        <f>'1_Forecast Tool'!V106</f>
        <v>#N/A</v>
      </c>
      <c r="V133" s="61" t="e">
        <f>'1_Forecast Tool'!W106</f>
        <v>#N/A</v>
      </c>
      <c r="W133" s="139">
        <f>'1_Forecast Tool'!X106</f>
        <v>0</v>
      </c>
      <c r="X133" s="139">
        <f>'1_Forecast Tool'!Y106</f>
        <v>0</v>
      </c>
      <c r="Y133" s="81" t="e">
        <f>'1_Forecast Tool'!Z106</f>
        <v>#N/A</v>
      </c>
      <c r="Z133" s="61" t="e">
        <f>'1_Forecast Tool'!AA106</f>
        <v>#N/A</v>
      </c>
      <c r="AA133" s="140">
        <f>'1_Forecast Tool'!AB106</f>
        <v>0</v>
      </c>
      <c r="AB133" s="135" t="e">
        <f>'1_Forecast Tool'!AC106</f>
        <v>#N/A</v>
      </c>
      <c r="AC133" s="140">
        <f>'1_Forecast Tool'!AD106</f>
        <v>0</v>
      </c>
      <c r="AD133" s="136" t="e">
        <f>'1_Forecast Tool'!AE106</f>
        <v>#N/A</v>
      </c>
      <c r="AE133" s="130" t="e">
        <f>'1_Forecast Tool'!AF106</f>
        <v>#N/A</v>
      </c>
      <c r="AF133" s="130">
        <f>'1_Forecast Tool'!AG106</f>
        <v>0</v>
      </c>
      <c r="AG133" s="141">
        <f>'1_Forecast Tool'!AH106</f>
        <v>0</v>
      </c>
      <c r="AH133" s="61" t="e">
        <f>'1_Forecast Tool'!AI106</f>
        <v>#N/A</v>
      </c>
      <c r="AI133" s="61" t="e">
        <f>'1_Forecast Tool'!AJ106</f>
        <v>#N/A</v>
      </c>
      <c r="AJ133" s="135" t="e">
        <f>'1_Forecast Tool'!AK106</f>
        <v>#N/A</v>
      </c>
    </row>
    <row r="134" spans="2:36" ht="17.25">
      <c r="B134" s="45" t="e">
        <f>'1_Forecast Tool'!C107</f>
        <v>#N/A</v>
      </c>
      <c r="C134" s="123" t="e">
        <f>'1_Forecast Tool'!D107</f>
        <v>#N/A</v>
      </c>
      <c r="D134" s="378" t="e">
        <f>'1_Forecast Tool'!E107</f>
        <v>#N/A</v>
      </c>
      <c r="E134" s="124">
        <f>'1_Forecast Tool'!F107</f>
        <v>0</v>
      </c>
      <c r="F134" s="126">
        <f>'1_Forecast Tool'!G107</f>
        <v>0</v>
      </c>
      <c r="G134" s="126">
        <f>'1_Forecast Tool'!H107</f>
        <v>0</v>
      </c>
      <c r="H134" s="125">
        <f>'1_Forecast Tool'!I107</f>
        <v>0</v>
      </c>
      <c r="I134" s="362">
        <f>'1_Forecast Tool'!J107</f>
        <v>0</v>
      </c>
      <c r="J134" s="362">
        <f>'1_Forecast Tool'!K107</f>
        <v>0</v>
      </c>
      <c r="K134" s="362">
        <f>'1_Forecast Tool'!L107</f>
        <v>0</v>
      </c>
      <c r="L134" s="126" t="e">
        <f>'1_Forecast Tool'!M107</f>
        <v>#N/A</v>
      </c>
      <c r="M134" s="141">
        <f>'1_Forecast Tool'!N107</f>
        <v>0</v>
      </c>
      <c r="N134" s="363">
        <f>'1_Forecast Tool'!O107</f>
        <v>0</v>
      </c>
      <c r="O134" s="141" t="e">
        <f>'1_Forecast Tool'!P107</f>
        <v>#N/A</v>
      </c>
      <c r="P134" s="142">
        <f>'1_Forecast Tool'!Q107</f>
        <v>0</v>
      </c>
      <c r="Q134" s="142">
        <f>'1_Forecast Tool'!R107</f>
        <v>0</v>
      </c>
      <c r="R134" s="130" t="e">
        <f>'1_Forecast Tool'!S107</f>
        <v>#N/A</v>
      </c>
      <c r="S134" s="139">
        <f>'1_Forecast Tool'!T107</f>
        <v>0</v>
      </c>
      <c r="T134" s="139">
        <f>'1_Forecast Tool'!U107</f>
        <v>0</v>
      </c>
      <c r="U134" s="81" t="e">
        <f>'1_Forecast Tool'!V107</f>
        <v>#N/A</v>
      </c>
      <c r="V134" s="61" t="e">
        <f>'1_Forecast Tool'!W107</f>
        <v>#N/A</v>
      </c>
      <c r="W134" s="139">
        <f>'1_Forecast Tool'!X107</f>
        <v>0</v>
      </c>
      <c r="X134" s="139">
        <f>'1_Forecast Tool'!Y107</f>
        <v>0</v>
      </c>
      <c r="Y134" s="81" t="e">
        <f>'1_Forecast Tool'!Z107</f>
        <v>#N/A</v>
      </c>
      <c r="Z134" s="61" t="e">
        <f>'1_Forecast Tool'!AA107</f>
        <v>#N/A</v>
      </c>
      <c r="AA134" s="140">
        <f>'1_Forecast Tool'!AB107</f>
        <v>0</v>
      </c>
      <c r="AB134" s="135" t="e">
        <f>'1_Forecast Tool'!AC107</f>
        <v>#N/A</v>
      </c>
      <c r="AC134" s="140">
        <f>'1_Forecast Tool'!AD107</f>
        <v>0</v>
      </c>
      <c r="AD134" s="136" t="e">
        <f>'1_Forecast Tool'!AE107</f>
        <v>#N/A</v>
      </c>
      <c r="AE134" s="130" t="e">
        <f>'1_Forecast Tool'!AF107</f>
        <v>#N/A</v>
      </c>
      <c r="AF134" s="130">
        <f>'1_Forecast Tool'!AG107</f>
        <v>0</v>
      </c>
      <c r="AG134" s="141">
        <f>'1_Forecast Tool'!AH107</f>
        <v>0</v>
      </c>
      <c r="AH134" s="61" t="e">
        <f>'1_Forecast Tool'!AI107</f>
        <v>#N/A</v>
      </c>
      <c r="AI134" s="61" t="e">
        <f>'1_Forecast Tool'!AJ107</f>
        <v>#N/A</v>
      </c>
      <c r="AJ134" s="135" t="e">
        <f>'1_Forecast Tool'!AK107</f>
        <v>#N/A</v>
      </c>
    </row>
    <row r="135" spans="2:36" ht="18" thickBot="1">
      <c r="B135" s="45" t="e">
        <f>'1_Forecast Tool'!C108</f>
        <v>#N/A</v>
      </c>
      <c r="C135" s="144" t="e">
        <f>'1_Forecast Tool'!D108</f>
        <v>#N/A</v>
      </c>
      <c r="D135" s="378" t="e">
        <f>'1_Forecast Tool'!E108</f>
        <v>#N/A</v>
      </c>
      <c r="E135" s="158">
        <f>'1_Forecast Tool'!F108</f>
        <v>0</v>
      </c>
      <c r="F135" s="170">
        <f>'1_Forecast Tool'!G108</f>
        <v>0</v>
      </c>
      <c r="G135" s="170">
        <f>'1_Forecast Tool'!H108</f>
        <v>0</v>
      </c>
      <c r="H135" s="159">
        <f>'1_Forecast Tool'!I108</f>
        <v>0</v>
      </c>
      <c r="I135" s="365">
        <f>'1_Forecast Tool'!J108</f>
        <v>0</v>
      </c>
      <c r="J135" s="365">
        <f>'1_Forecast Tool'!K108</f>
        <v>0</v>
      </c>
      <c r="K135" s="365">
        <f>'1_Forecast Tool'!L108</f>
        <v>0</v>
      </c>
      <c r="L135" s="160" t="e">
        <f>'1_Forecast Tool'!M108</f>
        <v>#N/A</v>
      </c>
      <c r="M135" s="141">
        <f>'1_Forecast Tool'!N108</f>
        <v>0</v>
      </c>
      <c r="N135" s="363">
        <f>'1_Forecast Tool'!O108</f>
        <v>0</v>
      </c>
      <c r="O135" s="147" t="e">
        <f>'1_Forecast Tool'!P108</f>
        <v>#N/A</v>
      </c>
      <c r="P135" s="148">
        <f>'1_Forecast Tool'!Q108</f>
        <v>0</v>
      </c>
      <c r="Q135" s="148">
        <f>'1_Forecast Tool'!R108</f>
        <v>0</v>
      </c>
      <c r="R135" s="149" t="e">
        <f>'1_Forecast Tool'!S108</f>
        <v>#N/A</v>
      </c>
      <c r="S135" s="161">
        <f>'1_Forecast Tool'!T108</f>
        <v>0</v>
      </c>
      <c r="T135" s="161">
        <f>'1_Forecast Tool'!U108</f>
        <v>0</v>
      </c>
      <c r="U135" s="162" t="e">
        <f>'1_Forecast Tool'!V108</f>
        <v>#N/A</v>
      </c>
      <c r="V135" s="163" t="e">
        <f>'1_Forecast Tool'!W108</f>
        <v>#N/A</v>
      </c>
      <c r="W135" s="161">
        <f>'1_Forecast Tool'!X108</f>
        <v>0</v>
      </c>
      <c r="X135" s="161">
        <f>'1_Forecast Tool'!Y108</f>
        <v>0</v>
      </c>
      <c r="Y135" s="162" t="e">
        <f>'1_Forecast Tool'!Z108</f>
        <v>#N/A</v>
      </c>
      <c r="Z135" s="163" t="e">
        <f>'1_Forecast Tool'!AA108</f>
        <v>#N/A</v>
      </c>
      <c r="AA135" s="164">
        <f>'1_Forecast Tool'!AB108</f>
        <v>0</v>
      </c>
      <c r="AB135" s="165" t="e">
        <f>'1_Forecast Tool'!AC108</f>
        <v>#N/A</v>
      </c>
      <c r="AC135" s="164">
        <f>'1_Forecast Tool'!AD108</f>
        <v>0</v>
      </c>
      <c r="AD135" s="166" t="e">
        <f>'1_Forecast Tool'!AE108</f>
        <v>#N/A</v>
      </c>
      <c r="AE135" s="149" t="e">
        <f>'1_Forecast Tool'!AF108</f>
        <v>#N/A</v>
      </c>
      <c r="AF135" s="149">
        <f>'1_Forecast Tool'!AG108</f>
        <v>0</v>
      </c>
      <c r="AG135" s="147">
        <f>'1_Forecast Tool'!AH108</f>
        <v>0</v>
      </c>
      <c r="AH135" s="163" t="e">
        <f>'1_Forecast Tool'!AI108</f>
        <v>#N/A</v>
      </c>
      <c r="AI135" s="163" t="e">
        <f>'1_Forecast Tool'!AJ108</f>
        <v>#N/A</v>
      </c>
      <c r="AJ135" s="165" t="e">
        <f>'1_Forecast Tool'!AK108</f>
        <v>#N/A</v>
      </c>
    </row>
    <row r="136" spans="2:36" ht="17.25">
      <c r="B136" s="108" t="e">
        <f>'1_Forecast Tool'!C109</f>
        <v>#N/A</v>
      </c>
      <c r="C136" s="109" t="e">
        <f>'1_Forecast Tool'!D109</f>
        <v>#N/A</v>
      </c>
      <c r="D136" s="377" t="e">
        <f>'1_Forecast Tool'!E109</f>
        <v>#N/A</v>
      </c>
      <c r="E136" s="111">
        <f>'1_Forecast Tool'!F109</f>
        <v>0</v>
      </c>
      <c r="F136" s="113">
        <f>'1_Forecast Tool'!G109</f>
        <v>0</v>
      </c>
      <c r="G136" s="113">
        <f>'1_Forecast Tool'!H109</f>
        <v>0</v>
      </c>
      <c r="H136" s="112">
        <f>'1_Forecast Tool'!I109</f>
        <v>0</v>
      </c>
      <c r="I136" s="361">
        <f>'1_Forecast Tool'!J109</f>
        <v>0</v>
      </c>
      <c r="J136" s="361">
        <f>'1_Forecast Tool'!K109</f>
        <v>0</v>
      </c>
      <c r="K136" s="361">
        <f>'1_Forecast Tool'!L109</f>
        <v>0</v>
      </c>
      <c r="L136" s="113" t="e">
        <f>'1_Forecast Tool'!M109</f>
        <v>#N/A</v>
      </c>
      <c r="M136" s="150">
        <f>'1_Forecast Tool'!N109</f>
        <v>0</v>
      </c>
      <c r="N136" s="366">
        <f>'1_Forecast Tool'!O109</f>
        <v>0</v>
      </c>
      <c r="O136" s="150" t="e">
        <f>'1_Forecast Tool'!P109</f>
        <v>#N/A</v>
      </c>
      <c r="P136" s="367">
        <f>'1_Forecast Tool'!Q109</f>
        <v>0</v>
      </c>
      <c r="Q136" s="151">
        <f>'1_Forecast Tool'!R109</f>
        <v>0</v>
      </c>
      <c r="R136" s="117" t="e">
        <f>'1_Forecast Tool'!S109</f>
        <v>#N/A</v>
      </c>
      <c r="S136" s="152">
        <f>'1_Forecast Tool'!T109</f>
        <v>0</v>
      </c>
      <c r="T136" s="152">
        <f>'1_Forecast Tool'!U109</f>
        <v>0</v>
      </c>
      <c r="U136" s="153" t="e">
        <f>'1_Forecast Tool'!V109</f>
        <v>#N/A</v>
      </c>
      <c r="V136" s="154" t="e">
        <f>'1_Forecast Tool'!W109</f>
        <v>#N/A</v>
      </c>
      <c r="W136" s="152">
        <f>'1_Forecast Tool'!X109</f>
        <v>0</v>
      </c>
      <c r="X136" s="152">
        <f>'1_Forecast Tool'!Y109</f>
        <v>0</v>
      </c>
      <c r="Y136" s="153" t="e">
        <f>'1_Forecast Tool'!Z109</f>
        <v>#N/A</v>
      </c>
      <c r="Z136" s="154" t="e">
        <f>'1_Forecast Tool'!AA109</f>
        <v>#N/A</v>
      </c>
      <c r="AA136" s="155">
        <f>'1_Forecast Tool'!AB109</f>
        <v>0</v>
      </c>
      <c r="AB136" s="156" t="e">
        <f>'1_Forecast Tool'!AC109</f>
        <v>#N/A</v>
      </c>
      <c r="AC136" s="155">
        <f>'1_Forecast Tool'!AD109</f>
        <v>0</v>
      </c>
      <c r="AD136" s="157" t="e">
        <f>'1_Forecast Tool'!AE109</f>
        <v>#N/A</v>
      </c>
      <c r="AE136" s="117" t="e">
        <f>'1_Forecast Tool'!AF109</f>
        <v>#N/A</v>
      </c>
      <c r="AF136" s="117">
        <f>'1_Forecast Tool'!AG109</f>
        <v>0</v>
      </c>
      <c r="AG136" s="141">
        <f>'1_Forecast Tool'!AH109</f>
        <v>0</v>
      </c>
      <c r="AH136" s="61" t="e">
        <f>'1_Forecast Tool'!AI109</f>
        <v>#N/A</v>
      </c>
      <c r="AI136" s="61" t="e">
        <f>'1_Forecast Tool'!AJ109</f>
        <v>#N/A</v>
      </c>
      <c r="AJ136" s="135" t="e">
        <f>'1_Forecast Tool'!AK109</f>
        <v>#N/A</v>
      </c>
    </row>
    <row r="137" spans="2:36" ht="17.25">
      <c r="B137" s="45" t="e">
        <f>'1_Forecast Tool'!C110</f>
        <v>#N/A</v>
      </c>
      <c r="C137" s="123" t="e">
        <f>'1_Forecast Tool'!D110</f>
        <v>#N/A</v>
      </c>
      <c r="D137" s="378" t="e">
        <f>'1_Forecast Tool'!E110</f>
        <v>#N/A</v>
      </c>
      <c r="E137" s="124">
        <f>'1_Forecast Tool'!F110</f>
        <v>0</v>
      </c>
      <c r="F137" s="126">
        <f>'1_Forecast Tool'!G110</f>
        <v>0</v>
      </c>
      <c r="G137" s="126">
        <f>'1_Forecast Tool'!H110</f>
        <v>0</v>
      </c>
      <c r="H137" s="125">
        <f>'1_Forecast Tool'!I110</f>
        <v>0</v>
      </c>
      <c r="I137" s="362">
        <f>'1_Forecast Tool'!J110</f>
        <v>0</v>
      </c>
      <c r="J137" s="362">
        <f>'1_Forecast Tool'!K110</f>
        <v>0</v>
      </c>
      <c r="K137" s="362">
        <f>'1_Forecast Tool'!L110</f>
        <v>0</v>
      </c>
      <c r="L137" s="126" t="e">
        <f>'1_Forecast Tool'!M110</f>
        <v>#N/A</v>
      </c>
      <c r="M137" s="141">
        <f>'1_Forecast Tool'!N110</f>
        <v>0</v>
      </c>
      <c r="N137" s="363">
        <f>'1_Forecast Tool'!O110</f>
        <v>0</v>
      </c>
      <c r="O137" s="141" t="e">
        <f>'1_Forecast Tool'!P110</f>
        <v>#N/A</v>
      </c>
      <c r="P137" s="142">
        <f>'1_Forecast Tool'!Q110</f>
        <v>0</v>
      </c>
      <c r="Q137" s="142">
        <f>'1_Forecast Tool'!R110</f>
        <v>0</v>
      </c>
      <c r="R137" s="130" t="e">
        <f>'1_Forecast Tool'!S110</f>
        <v>#N/A</v>
      </c>
      <c r="S137" s="139">
        <f>'1_Forecast Tool'!T110</f>
        <v>0</v>
      </c>
      <c r="T137" s="139">
        <f>'1_Forecast Tool'!U110</f>
        <v>0</v>
      </c>
      <c r="U137" s="81" t="e">
        <f>'1_Forecast Tool'!V110</f>
        <v>#N/A</v>
      </c>
      <c r="V137" s="61" t="e">
        <f>'1_Forecast Tool'!W110</f>
        <v>#N/A</v>
      </c>
      <c r="W137" s="139">
        <f>'1_Forecast Tool'!X110</f>
        <v>0</v>
      </c>
      <c r="X137" s="139">
        <f>'1_Forecast Tool'!Y110</f>
        <v>0</v>
      </c>
      <c r="Y137" s="81" t="e">
        <f>'1_Forecast Tool'!Z110</f>
        <v>#N/A</v>
      </c>
      <c r="Z137" s="61" t="e">
        <f>'1_Forecast Tool'!AA110</f>
        <v>#N/A</v>
      </c>
      <c r="AA137" s="140">
        <f>'1_Forecast Tool'!AB110</f>
        <v>0</v>
      </c>
      <c r="AB137" s="135" t="e">
        <f>'1_Forecast Tool'!AC110</f>
        <v>#N/A</v>
      </c>
      <c r="AC137" s="140">
        <f>'1_Forecast Tool'!AD110</f>
        <v>0</v>
      </c>
      <c r="AD137" s="136" t="e">
        <f>'1_Forecast Tool'!AE110</f>
        <v>#N/A</v>
      </c>
      <c r="AE137" s="130" t="e">
        <f>'1_Forecast Tool'!AF110</f>
        <v>#N/A</v>
      </c>
      <c r="AF137" s="130">
        <f>'1_Forecast Tool'!AG110</f>
        <v>0</v>
      </c>
      <c r="AG137" s="141">
        <f>'1_Forecast Tool'!AH110</f>
        <v>0</v>
      </c>
      <c r="AH137" s="61" t="e">
        <f>'1_Forecast Tool'!AI110</f>
        <v>#N/A</v>
      </c>
      <c r="AI137" s="61" t="e">
        <f>'1_Forecast Tool'!AJ110</f>
        <v>#N/A</v>
      </c>
      <c r="AJ137" s="135" t="e">
        <f>'1_Forecast Tool'!AK110</f>
        <v>#N/A</v>
      </c>
    </row>
    <row r="138" spans="2:36" ht="17.25">
      <c r="B138" s="45" t="e">
        <f>'1_Forecast Tool'!C111</f>
        <v>#N/A</v>
      </c>
      <c r="C138" s="123" t="e">
        <f>'1_Forecast Tool'!D111</f>
        <v>#N/A</v>
      </c>
      <c r="D138" s="378" t="e">
        <f>'1_Forecast Tool'!E111</f>
        <v>#N/A</v>
      </c>
      <c r="E138" s="124">
        <f>'1_Forecast Tool'!F111</f>
        <v>0</v>
      </c>
      <c r="F138" s="126">
        <f>'1_Forecast Tool'!G111</f>
        <v>0</v>
      </c>
      <c r="G138" s="126">
        <f>'1_Forecast Tool'!H111</f>
        <v>0</v>
      </c>
      <c r="H138" s="125">
        <f>'1_Forecast Tool'!I111</f>
        <v>0</v>
      </c>
      <c r="I138" s="362">
        <f>'1_Forecast Tool'!J111</f>
        <v>0</v>
      </c>
      <c r="J138" s="362">
        <f>'1_Forecast Tool'!K111</f>
        <v>0</v>
      </c>
      <c r="K138" s="362">
        <f>'1_Forecast Tool'!L111</f>
        <v>0</v>
      </c>
      <c r="L138" s="126" t="e">
        <f>'1_Forecast Tool'!M111</f>
        <v>#N/A</v>
      </c>
      <c r="M138" s="141">
        <f>'1_Forecast Tool'!N111</f>
        <v>0</v>
      </c>
      <c r="N138" s="363">
        <f>'1_Forecast Tool'!O111</f>
        <v>0</v>
      </c>
      <c r="O138" s="141" t="e">
        <f>'1_Forecast Tool'!P111</f>
        <v>#N/A</v>
      </c>
      <c r="P138" s="142">
        <f>'1_Forecast Tool'!Q111</f>
        <v>0</v>
      </c>
      <c r="Q138" s="142">
        <f>'1_Forecast Tool'!R111</f>
        <v>0</v>
      </c>
      <c r="R138" s="130" t="e">
        <f>'1_Forecast Tool'!S111</f>
        <v>#N/A</v>
      </c>
      <c r="S138" s="139">
        <f>'1_Forecast Tool'!T111</f>
        <v>0</v>
      </c>
      <c r="T138" s="139">
        <f>'1_Forecast Tool'!U111</f>
        <v>0</v>
      </c>
      <c r="U138" s="81" t="e">
        <f>'1_Forecast Tool'!V111</f>
        <v>#N/A</v>
      </c>
      <c r="V138" s="61" t="e">
        <f>'1_Forecast Tool'!W111</f>
        <v>#N/A</v>
      </c>
      <c r="W138" s="139">
        <f>'1_Forecast Tool'!X111</f>
        <v>0</v>
      </c>
      <c r="X138" s="139">
        <f>'1_Forecast Tool'!Y111</f>
        <v>0</v>
      </c>
      <c r="Y138" s="81" t="e">
        <f>'1_Forecast Tool'!Z111</f>
        <v>#N/A</v>
      </c>
      <c r="Z138" s="61" t="e">
        <f>'1_Forecast Tool'!AA111</f>
        <v>#N/A</v>
      </c>
      <c r="AA138" s="140">
        <f>'1_Forecast Tool'!AB111</f>
        <v>0</v>
      </c>
      <c r="AB138" s="135" t="e">
        <f>'1_Forecast Tool'!AC111</f>
        <v>#N/A</v>
      </c>
      <c r="AC138" s="140">
        <f>'1_Forecast Tool'!AD111</f>
        <v>0</v>
      </c>
      <c r="AD138" s="136" t="e">
        <f>'1_Forecast Tool'!AE111</f>
        <v>#N/A</v>
      </c>
      <c r="AE138" s="130" t="e">
        <f>'1_Forecast Tool'!AF111</f>
        <v>#N/A</v>
      </c>
      <c r="AF138" s="130">
        <f>'1_Forecast Tool'!AG111</f>
        <v>0</v>
      </c>
      <c r="AG138" s="141">
        <f>'1_Forecast Tool'!AH111</f>
        <v>0</v>
      </c>
      <c r="AH138" s="61" t="e">
        <f>'1_Forecast Tool'!AI111</f>
        <v>#N/A</v>
      </c>
      <c r="AI138" s="61" t="e">
        <f>'1_Forecast Tool'!AJ111</f>
        <v>#N/A</v>
      </c>
      <c r="AJ138" s="135" t="e">
        <f>'1_Forecast Tool'!AK111</f>
        <v>#N/A</v>
      </c>
    </row>
    <row r="139" spans="2:36" ht="17.25">
      <c r="B139" s="45" t="e">
        <f>'1_Forecast Tool'!C112</f>
        <v>#N/A</v>
      </c>
      <c r="C139" s="123" t="e">
        <f>'1_Forecast Tool'!D112</f>
        <v>#N/A</v>
      </c>
      <c r="D139" s="378" t="e">
        <f>'1_Forecast Tool'!E112</f>
        <v>#N/A</v>
      </c>
      <c r="E139" s="124">
        <f>'1_Forecast Tool'!F112</f>
        <v>0</v>
      </c>
      <c r="F139" s="126">
        <f>'1_Forecast Tool'!G112</f>
        <v>0</v>
      </c>
      <c r="G139" s="126">
        <f>'1_Forecast Tool'!H112</f>
        <v>0</v>
      </c>
      <c r="H139" s="125">
        <f>'1_Forecast Tool'!I112</f>
        <v>0</v>
      </c>
      <c r="I139" s="362">
        <f>'1_Forecast Tool'!J112</f>
        <v>0</v>
      </c>
      <c r="J139" s="362">
        <f>'1_Forecast Tool'!K112</f>
        <v>0</v>
      </c>
      <c r="K139" s="362">
        <f>'1_Forecast Tool'!L112</f>
        <v>0</v>
      </c>
      <c r="L139" s="126" t="e">
        <f>'1_Forecast Tool'!M112</f>
        <v>#N/A</v>
      </c>
      <c r="M139" s="141">
        <f>'1_Forecast Tool'!N112</f>
        <v>0</v>
      </c>
      <c r="N139" s="363">
        <f>'1_Forecast Tool'!O112</f>
        <v>0</v>
      </c>
      <c r="O139" s="141" t="e">
        <f>'1_Forecast Tool'!P112</f>
        <v>#N/A</v>
      </c>
      <c r="P139" s="142">
        <f>'1_Forecast Tool'!Q112</f>
        <v>0</v>
      </c>
      <c r="Q139" s="142">
        <f>'1_Forecast Tool'!R112</f>
        <v>0</v>
      </c>
      <c r="R139" s="130" t="e">
        <f>'1_Forecast Tool'!S112</f>
        <v>#N/A</v>
      </c>
      <c r="S139" s="139">
        <f>'1_Forecast Tool'!T112</f>
        <v>0</v>
      </c>
      <c r="T139" s="139">
        <f>'1_Forecast Tool'!U112</f>
        <v>0</v>
      </c>
      <c r="U139" s="81" t="e">
        <f>'1_Forecast Tool'!V112</f>
        <v>#N/A</v>
      </c>
      <c r="V139" s="61" t="e">
        <f>'1_Forecast Tool'!W112</f>
        <v>#N/A</v>
      </c>
      <c r="W139" s="139">
        <f>'1_Forecast Tool'!X112</f>
        <v>0</v>
      </c>
      <c r="X139" s="139">
        <f>'1_Forecast Tool'!Y112</f>
        <v>0</v>
      </c>
      <c r="Y139" s="81" t="e">
        <f>'1_Forecast Tool'!Z112</f>
        <v>#N/A</v>
      </c>
      <c r="Z139" s="61" t="e">
        <f>'1_Forecast Tool'!AA112</f>
        <v>#N/A</v>
      </c>
      <c r="AA139" s="140">
        <f>'1_Forecast Tool'!AB112</f>
        <v>0</v>
      </c>
      <c r="AB139" s="135" t="e">
        <f>'1_Forecast Tool'!AC112</f>
        <v>#N/A</v>
      </c>
      <c r="AC139" s="140">
        <f>'1_Forecast Tool'!AD112</f>
        <v>0</v>
      </c>
      <c r="AD139" s="136" t="e">
        <f>'1_Forecast Tool'!AE112</f>
        <v>#N/A</v>
      </c>
      <c r="AE139" s="130" t="e">
        <f>'1_Forecast Tool'!AF112</f>
        <v>#N/A</v>
      </c>
      <c r="AF139" s="130">
        <f>'1_Forecast Tool'!AG112</f>
        <v>0</v>
      </c>
      <c r="AG139" s="141">
        <f>'1_Forecast Tool'!AH112</f>
        <v>0</v>
      </c>
      <c r="AH139" s="61" t="e">
        <f>'1_Forecast Tool'!AI112</f>
        <v>#N/A</v>
      </c>
      <c r="AI139" s="61" t="e">
        <f>'1_Forecast Tool'!AJ112</f>
        <v>#N/A</v>
      </c>
      <c r="AJ139" s="135" t="e">
        <f>'1_Forecast Tool'!AK112</f>
        <v>#N/A</v>
      </c>
    </row>
    <row r="140" spans="2:36" ht="17.25">
      <c r="B140" s="45" t="e">
        <f>'1_Forecast Tool'!C113</f>
        <v>#N/A</v>
      </c>
      <c r="C140" s="123" t="e">
        <f>'1_Forecast Tool'!D113</f>
        <v>#N/A</v>
      </c>
      <c r="D140" s="378" t="e">
        <f>'1_Forecast Tool'!E113</f>
        <v>#N/A</v>
      </c>
      <c r="E140" s="124">
        <f>'1_Forecast Tool'!F113</f>
        <v>0</v>
      </c>
      <c r="F140" s="126">
        <f>'1_Forecast Tool'!G113</f>
        <v>0</v>
      </c>
      <c r="G140" s="126">
        <f>'1_Forecast Tool'!H113</f>
        <v>0</v>
      </c>
      <c r="H140" s="125">
        <f>'1_Forecast Tool'!I113</f>
        <v>0</v>
      </c>
      <c r="I140" s="362">
        <f>'1_Forecast Tool'!J113</f>
        <v>0</v>
      </c>
      <c r="J140" s="362">
        <f>'1_Forecast Tool'!K113</f>
        <v>0</v>
      </c>
      <c r="K140" s="362">
        <f>'1_Forecast Tool'!L113</f>
        <v>0</v>
      </c>
      <c r="L140" s="126" t="e">
        <f>'1_Forecast Tool'!M113</f>
        <v>#N/A</v>
      </c>
      <c r="M140" s="141">
        <f>'1_Forecast Tool'!N113</f>
        <v>0</v>
      </c>
      <c r="N140" s="363">
        <f>'1_Forecast Tool'!O113</f>
        <v>0</v>
      </c>
      <c r="O140" s="141" t="e">
        <f>'1_Forecast Tool'!P113</f>
        <v>#N/A</v>
      </c>
      <c r="P140" s="142">
        <f>'1_Forecast Tool'!Q113</f>
        <v>0</v>
      </c>
      <c r="Q140" s="142">
        <f>'1_Forecast Tool'!R113</f>
        <v>0</v>
      </c>
      <c r="R140" s="130" t="e">
        <f>'1_Forecast Tool'!S113</f>
        <v>#N/A</v>
      </c>
      <c r="S140" s="139">
        <f>'1_Forecast Tool'!T113</f>
        <v>0</v>
      </c>
      <c r="T140" s="139">
        <f>'1_Forecast Tool'!U113</f>
        <v>0</v>
      </c>
      <c r="U140" s="81" t="e">
        <f>'1_Forecast Tool'!V113</f>
        <v>#N/A</v>
      </c>
      <c r="V140" s="61" t="e">
        <f>'1_Forecast Tool'!W113</f>
        <v>#N/A</v>
      </c>
      <c r="W140" s="139">
        <f>'1_Forecast Tool'!X113</f>
        <v>0</v>
      </c>
      <c r="X140" s="139">
        <f>'1_Forecast Tool'!Y113</f>
        <v>0</v>
      </c>
      <c r="Y140" s="81" t="e">
        <f>'1_Forecast Tool'!Z113</f>
        <v>#N/A</v>
      </c>
      <c r="Z140" s="61" t="e">
        <f>'1_Forecast Tool'!AA113</f>
        <v>#N/A</v>
      </c>
      <c r="AA140" s="140">
        <f>'1_Forecast Tool'!AB113</f>
        <v>0</v>
      </c>
      <c r="AB140" s="135" t="e">
        <f>'1_Forecast Tool'!AC113</f>
        <v>#N/A</v>
      </c>
      <c r="AC140" s="140">
        <f>'1_Forecast Tool'!AD113</f>
        <v>0</v>
      </c>
      <c r="AD140" s="136" t="e">
        <f>'1_Forecast Tool'!AE113</f>
        <v>#N/A</v>
      </c>
      <c r="AE140" s="130" t="e">
        <f>'1_Forecast Tool'!AF113</f>
        <v>#N/A</v>
      </c>
      <c r="AF140" s="130">
        <f>'1_Forecast Tool'!AG113</f>
        <v>0</v>
      </c>
      <c r="AG140" s="141">
        <f>'1_Forecast Tool'!AH113</f>
        <v>0</v>
      </c>
      <c r="AH140" s="61" t="e">
        <f>'1_Forecast Tool'!AI113</f>
        <v>#N/A</v>
      </c>
      <c r="AI140" s="61" t="e">
        <f>'1_Forecast Tool'!AJ113</f>
        <v>#N/A</v>
      </c>
      <c r="AJ140" s="135" t="e">
        <f>'1_Forecast Tool'!AK113</f>
        <v>#N/A</v>
      </c>
    </row>
    <row r="141" spans="2:36" ht="17.25">
      <c r="B141" s="45" t="e">
        <f>'1_Forecast Tool'!C114</f>
        <v>#N/A</v>
      </c>
      <c r="C141" s="123" t="e">
        <f>'1_Forecast Tool'!D114</f>
        <v>#N/A</v>
      </c>
      <c r="D141" s="378" t="e">
        <f>'1_Forecast Tool'!E114</f>
        <v>#N/A</v>
      </c>
      <c r="E141" s="124">
        <f>'1_Forecast Tool'!F114</f>
        <v>0</v>
      </c>
      <c r="F141" s="126">
        <f>'1_Forecast Tool'!G114</f>
        <v>0</v>
      </c>
      <c r="G141" s="126">
        <f>'1_Forecast Tool'!H114</f>
        <v>0</v>
      </c>
      <c r="H141" s="125">
        <f>'1_Forecast Tool'!I114</f>
        <v>0</v>
      </c>
      <c r="I141" s="362">
        <f>'1_Forecast Tool'!J114</f>
        <v>0</v>
      </c>
      <c r="J141" s="362">
        <f>'1_Forecast Tool'!K114</f>
        <v>0</v>
      </c>
      <c r="K141" s="362">
        <f>'1_Forecast Tool'!L114</f>
        <v>0</v>
      </c>
      <c r="L141" s="126" t="e">
        <f>'1_Forecast Tool'!M114</f>
        <v>#N/A</v>
      </c>
      <c r="M141" s="127">
        <f>'1_Forecast Tool'!N114</f>
        <v>0</v>
      </c>
      <c r="N141" s="128">
        <f>'1_Forecast Tool'!O114</f>
        <v>0</v>
      </c>
      <c r="O141" s="127" t="e">
        <f>'1_Forecast Tool'!P114</f>
        <v>#N/A</v>
      </c>
      <c r="P141" s="129">
        <f>'1_Forecast Tool'!Q114</f>
        <v>0</v>
      </c>
      <c r="Q141" s="129">
        <f>'1_Forecast Tool'!R114</f>
        <v>0</v>
      </c>
      <c r="R141" s="130" t="e">
        <f>'1_Forecast Tool'!S114</f>
        <v>#N/A</v>
      </c>
      <c r="S141" s="139">
        <f>'1_Forecast Tool'!T114</f>
        <v>0</v>
      </c>
      <c r="T141" s="139">
        <f>'1_Forecast Tool'!U114</f>
        <v>0</v>
      </c>
      <c r="U141" s="81" t="e">
        <f>'1_Forecast Tool'!V114</f>
        <v>#N/A</v>
      </c>
      <c r="V141" s="61" t="e">
        <f>'1_Forecast Tool'!W114</f>
        <v>#N/A</v>
      </c>
      <c r="W141" s="139">
        <f>'1_Forecast Tool'!X114</f>
        <v>0</v>
      </c>
      <c r="X141" s="139">
        <f>'1_Forecast Tool'!Y114</f>
        <v>0</v>
      </c>
      <c r="Y141" s="81" t="e">
        <f>'1_Forecast Tool'!Z114</f>
        <v>#N/A</v>
      </c>
      <c r="Z141" s="61" t="e">
        <f>'1_Forecast Tool'!AA114</f>
        <v>#N/A</v>
      </c>
      <c r="AA141" s="140">
        <f>'1_Forecast Tool'!AB114</f>
        <v>0</v>
      </c>
      <c r="AB141" s="135" t="e">
        <f>'1_Forecast Tool'!AC114</f>
        <v>#N/A</v>
      </c>
      <c r="AC141" s="140">
        <f>'1_Forecast Tool'!AD114</f>
        <v>0</v>
      </c>
      <c r="AD141" s="136" t="e">
        <f>'1_Forecast Tool'!AE114</f>
        <v>#N/A</v>
      </c>
      <c r="AE141" s="130" t="e">
        <f>'1_Forecast Tool'!AF114</f>
        <v>#N/A</v>
      </c>
      <c r="AF141" s="130">
        <f>'1_Forecast Tool'!AG114</f>
        <v>0</v>
      </c>
      <c r="AG141" s="141">
        <f>'1_Forecast Tool'!AH114</f>
        <v>0</v>
      </c>
      <c r="AH141" s="61" t="e">
        <f>'1_Forecast Tool'!AI114</f>
        <v>#N/A</v>
      </c>
      <c r="AI141" s="61" t="e">
        <f>'1_Forecast Tool'!AJ114</f>
        <v>#N/A</v>
      </c>
      <c r="AJ141" s="135" t="e">
        <f>'1_Forecast Tool'!AK114</f>
        <v>#N/A</v>
      </c>
    </row>
    <row r="142" spans="2:36" ht="17.25">
      <c r="B142" s="45" t="e">
        <f>'1_Forecast Tool'!C115</f>
        <v>#N/A</v>
      </c>
      <c r="C142" s="123" t="e">
        <f>'1_Forecast Tool'!D115</f>
        <v>#N/A</v>
      </c>
      <c r="D142" s="378" t="e">
        <f>'1_Forecast Tool'!E115</f>
        <v>#N/A</v>
      </c>
      <c r="E142" s="124">
        <f>'1_Forecast Tool'!F115</f>
        <v>0</v>
      </c>
      <c r="F142" s="126">
        <f>'1_Forecast Tool'!G115</f>
        <v>0</v>
      </c>
      <c r="G142" s="126">
        <f>'1_Forecast Tool'!H115</f>
        <v>0</v>
      </c>
      <c r="H142" s="125">
        <f>'1_Forecast Tool'!I115</f>
        <v>0</v>
      </c>
      <c r="I142" s="362">
        <f>'1_Forecast Tool'!J115</f>
        <v>0</v>
      </c>
      <c r="J142" s="362">
        <f>'1_Forecast Tool'!K115</f>
        <v>0</v>
      </c>
      <c r="K142" s="362">
        <f>'1_Forecast Tool'!L115</f>
        <v>0</v>
      </c>
      <c r="L142" s="126" t="e">
        <f>'1_Forecast Tool'!M115</f>
        <v>#N/A</v>
      </c>
      <c r="M142" s="127">
        <f>'1_Forecast Tool'!N115</f>
        <v>0</v>
      </c>
      <c r="N142" s="128">
        <f>'1_Forecast Tool'!O115</f>
        <v>0</v>
      </c>
      <c r="O142" s="141" t="e">
        <f>'1_Forecast Tool'!P115</f>
        <v>#N/A</v>
      </c>
      <c r="P142" s="142">
        <f>'1_Forecast Tool'!Q115</f>
        <v>0</v>
      </c>
      <c r="Q142" s="142">
        <f>'1_Forecast Tool'!R115</f>
        <v>0</v>
      </c>
      <c r="R142" s="167" t="e">
        <f>'1_Forecast Tool'!S115</f>
        <v>#N/A</v>
      </c>
      <c r="S142" s="139">
        <f>'1_Forecast Tool'!T115</f>
        <v>0</v>
      </c>
      <c r="T142" s="139">
        <f>'1_Forecast Tool'!U115</f>
        <v>0</v>
      </c>
      <c r="U142" s="81" t="e">
        <f>'1_Forecast Tool'!V115</f>
        <v>#N/A</v>
      </c>
      <c r="V142" s="61" t="e">
        <f>'1_Forecast Tool'!W115</f>
        <v>#N/A</v>
      </c>
      <c r="W142" s="139">
        <f>'1_Forecast Tool'!X115</f>
        <v>0</v>
      </c>
      <c r="X142" s="139">
        <f>'1_Forecast Tool'!Y115</f>
        <v>0</v>
      </c>
      <c r="Y142" s="81" t="e">
        <f>'1_Forecast Tool'!Z115</f>
        <v>#N/A</v>
      </c>
      <c r="Z142" s="61" t="e">
        <f>'1_Forecast Tool'!AA115</f>
        <v>#N/A</v>
      </c>
      <c r="AA142" s="140">
        <f>'1_Forecast Tool'!AB115</f>
        <v>0</v>
      </c>
      <c r="AB142" s="135" t="e">
        <f>'1_Forecast Tool'!AC115</f>
        <v>#N/A</v>
      </c>
      <c r="AC142" s="140">
        <f>'1_Forecast Tool'!AD115</f>
        <v>0</v>
      </c>
      <c r="AD142" s="136" t="e">
        <f>'1_Forecast Tool'!AE115</f>
        <v>#N/A</v>
      </c>
      <c r="AE142" s="167" t="e">
        <f>'1_Forecast Tool'!AF115</f>
        <v>#N/A</v>
      </c>
      <c r="AF142" s="167">
        <f>'1_Forecast Tool'!AG115</f>
        <v>0</v>
      </c>
      <c r="AG142" s="141">
        <f>'1_Forecast Tool'!AH115</f>
        <v>0</v>
      </c>
      <c r="AH142" s="61" t="e">
        <f>'1_Forecast Tool'!AI115</f>
        <v>#N/A</v>
      </c>
      <c r="AI142" s="61" t="e">
        <f>'1_Forecast Tool'!AJ115</f>
        <v>#N/A</v>
      </c>
      <c r="AJ142" s="135" t="e">
        <f>'1_Forecast Tool'!AK115</f>
        <v>#N/A</v>
      </c>
    </row>
    <row r="143" spans="2:36" ht="17.25">
      <c r="B143" s="45" t="e">
        <f>'1_Forecast Tool'!C116</f>
        <v>#N/A</v>
      </c>
      <c r="C143" s="123" t="e">
        <f>'1_Forecast Tool'!D116</f>
        <v>#N/A</v>
      </c>
      <c r="D143" s="378" t="e">
        <f>'1_Forecast Tool'!E116</f>
        <v>#N/A</v>
      </c>
      <c r="E143" s="124">
        <f>'1_Forecast Tool'!F116</f>
        <v>0</v>
      </c>
      <c r="F143" s="126">
        <f>'1_Forecast Tool'!G116</f>
        <v>0</v>
      </c>
      <c r="G143" s="126">
        <f>'1_Forecast Tool'!H116</f>
        <v>0</v>
      </c>
      <c r="H143" s="125">
        <f>'1_Forecast Tool'!I116</f>
        <v>0</v>
      </c>
      <c r="I143" s="362">
        <f>'1_Forecast Tool'!J116</f>
        <v>0</v>
      </c>
      <c r="J143" s="362">
        <f>'1_Forecast Tool'!K116</f>
        <v>0</v>
      </c>
      <c r="K143" s="362">
        <f>'1_Forecast Tool'!L116</f>
        <v>0</v>
      </c>
      <c r="L143" s="126" t="e">
        <f>'1_Forecast Tool'!M116</f>
        <v>#N/A</v>
      </c>
      <c r="M143" s="127">
        <f>'1_Forecast Tool'!N116</f>
        <v>0</v>
      </c>
      <c r="N143" s="128">
        <f>'1_Forecast Tool'!O116</f>
        <v>0</v>
      </c>
      <c r="O143" s="127" t="e">
        <f>'1_Forecast Tool'!P116</f>
        <v>#N/A</v>
      </c>
      <c r="P143" s="129">
        <f>'1_Forecast Tool'!Q116</f>
        <v>0</v>
      </c>
      <c r="Q143" s="129">
        <f>'1_Forecast Tool'!R116</f>
        <v>0</v>
      </c>
      <c r="R143" s="130" t="e">
        <f>'1_Forecast Tool'!S116</f>
        <v>#N/A</v>
      </c>
      <c r="S143" s="139">
        <f>'1_Forecast Tool'!T116</f>
        <v>0</v>
      </c>
      <c r="T143" s="139">
        <f>'1_Forecast Tool'!U116</f>
        <v>0</v>
      </c>
      <c r="U143" s="81" t="e">
        <f>'1_Forecast Tool'!V116</f>
        <v>#N/A</v>
      </c>
      <c r="V143" s="61" t="e">
        <f>'1_Forecast Tool'!W116</f>
        <v>#N/A</v>
      </c>
      <c r="W143" s="139">
        <f>'1_Forecast Tool'!X116</f>
        <v>0</v>
      </c>
      <c r="X143" s="139">
        <f>'1_Forecast Tool'!Y116</f>
        <v>0</v>
      </c>
      <c r="Y143" s="81" t="e">
        <f>'1_Forecast Tool'!Z116</f>
        <v>#N/A</v>
      </c>
      <c r="Z143" s="61" t="e">
        <f>'1_Forecast Tool'!AA116</f>
        <v>#N/A</v>
      </c>
      <c r="AA143" s="140">
        <f>'1_Forecast Tool'!AB116</f>
        <v>0</v>
      </c>
      <c r="AB143" s="135" t="e">
        <f>'1_Forecast Tool'!AC116</f>
        <v>#N/A</v>
      </c>
      <c r="AC143" s="140">
        <f>'1_Forecast Tool'!AD116</f>
        <v>0</v>
      </c>
      <c r="AD143" s="136" t="e">
        <f>'1_Forecast Tool'!AE116</f>
        <v>#N/A</v>
      </c>
      <c r="AE143" s="130" t="e">
        <f>'1_Forecast Tool'!AF116</f>
        <v>#N/A</v>
      </c>
      <c r="AF143" s="130">
        <f>'1_Forecast Tool'!AG116</f>
        <v>0</v>
      </c>
      <c r="AG143" s="141">
        <f>'1_Forecast Tool'!AH116</f>
        <v>0</v>
      </c>
      <c r="AH143" s="61" t="e">
        <f>'1_Forecast Tool'!AI116</f>
        <v>#N/A</v>
      </c>
      <c r="AI143" s="61" t="e">
        <f>'1_Forecast Tool'!AJ116</f>
        <v>#N/A</v>
      </c>
      <c r="AJ143" s="135" t="e">
        <f>'1_Forecast Tool'!AK116</f>
        <v>#N/A</v>
      </c>
    </row>
    <row r="144" spans="2:36" ht="17.25">
      <c r="B144" s="45" t="e">
        <f>'1_Forecast Tool'!C117</f>
        <v>#N/A</v>
      </c>
      <c r="C144" s="123" t="e">
        <f>'1_Forecast Tool'!D117</f>
        <v>#N/A</v>
      </c>
      <c r="D144" s="378" t="e">
        <f>'1_Forecast Tool'!E117</f>
        <v>#N/A</v>
      </c>
      <c r="E144" s="124">
        <f>'1_Forecast Tool'!F117</f>
        <v>0</v>
      </c>
      <c r="F144" s="126">
        <f>'1_Forecast Tool'!G117</f>
        <v>0</v>
      </c>
      <c r="G144" s="126">
        <f>'1_Forecast Tool'!H117</f>
        <v>0</v>
      </c>
      <c r="H144" s="125">
        <f>'1_Forecast Tool'!I117</f>
        <v>0</v>
      </c>
      <c r="I144" s="362">
        <f>'1_Forecast Tool'!J117</f>
        <v>0</v>
      </c>
      <c r="J144" s="362">
        <f>'1_Forecast Tool'!K117</f>
        <v>0</v>
      </c>
      <c r="K144" s="362">
        <f>'1_Forecast Tool'!L117</f>
        <v>0</v>
      </c>
      <c r="L144" s="126" t="e">
        <f>'1_Forecast Tool'!M117</f>
        <v>#N/A</v>
      </c>
      <c r="M144" s="127">
        <f>'1_Forecast Tool'!N117</f>
        <v>0</v>
      </c>
      <c r="N144" s="128">
        <f>'1_Forecast Tool'!O117</f>
        <v>0</v>
      </c>
      <c r="O144" s="127" t="e">
        <f>'1_Forecast Tool'!P117</f>
        <v>#N/A</v>
      </c>
      <c r="P144" s="129">
        <f>'1_Forecast Tool'!Q117</f>
        <v>0</v>
      </c>
      <c r="Q144" s="129">
        <f>'1_Forecast Tool'!R117</f>
        <v>0</v>
      </c>
      <c r="R144" s="130" t="e">
        <f>'1_Forecast Tool'!S117</f>
        <v>#N/A</v>
      </c>
      <c r="S144" s="139">
        <f>'1_Forecast Tool'!T117</f>
        <v>0</v>
      </c>
      <c r="T144" s="139">
        <f>'1_Forecast Tool'!U117</f>
        <v>0</v>
      </c>
      <c r="U144" s="81" t="e">
        <f>'1_Forecast Tool'!V117</f>
        <v>#N/A</v>
      </c>
      <c r="V144" s="61" t="e">
        <f>'1_Forecast Tool'!W117</f>
        <v>#N/A</v>
      </c>
      <c r="W144" s="139">
        <f>'1_Forecast Tool'!X117</f>
        <v>0</v>
      </c>
      <c r="X144" s="139">
        <f>'1_Forecast Tool'!Y117</f>
        <v>0</v>
      </c>
      <c r="Y144" s="81" t="e">
        <f>'1_Forecast Tool'!Z117</f>
        <v>#N/A</v>
      </c>
      <c r="Z144" s="61" t="e">
        <f>'1_Forecast Tool'!AA117</f>
        <v>#N/A</v>
      </c>
      <c r="AA144" s="140">
        <f>'1_Forecast Tool'!AB117</f>
        <v>0</v>
      </c>
      <c r="AB144" s="135" t="e">
        <f>'1_Forecast Tool'!AC117</f>
        <v>#N/A</v>
      </c>
      <c r="AC144" s="140">
        <f>'1_Forecast Tool'!AD117</f>
        <v>0</v>
      </c>
      <c r="AD144" s="136" t="e">
        <f>'1_Forecast Tool'!AE117</f>
        <v>#N/A</v>
      </c>
      <c r="AE144" s="130" t="e">
        <f>'1_Forecast Tool'!AF117</f>
        <v>#N/A</v>
      </c>
      <c r="AF144" s="130">
        <f>'1_Forecast Tool'!AG117</f>
        <v>0</v>
      </c>
      <c r="AG144" s="141">
        <f>'1_Forecast Tool'!AH117</f>
        <v>0</v>
      </c>
      <c r="AH144" s="61" t="e">
        <f>'1_Forecast Tool'!AI117</f>
        <v>#N/A</v>
      </c>
      <c r="AI144" s="61" t="e">
        <f>'1_Forecast Tool'!AJ117</f>
        <v>#N/A</v>
      </c>
      <c r="AJ144" s="135" t="e">
        <f>'1_Forecast Tool'!AK117</f>
        <v>#N/A</v>
      </c>
    </row>
    <row r="145" spans="2:36" ht="17.25">
      <c r="B145" s="45" t="e">
        <f>'1_Forecast Tool'!C118</f>
        <v>#N/A</v>
      </c>
      <c r="C145" s="123" t="e">
        <f>'1_Forecast Tool'!D118</f>
        <v>#N/A</v>
      </c>
      <c r="D145" s="378" t="e">
        <f>'1_Forecast Tool'!E118</f>
        <v>#N/A</v>
      </c>
      <c r="E145" s="124">
        <f>'1_Forecast Tool'!F118</f>
        <v>0</v>
      </c>
      <c r="F145" s="126">
        <f>'1_Forecast Tool'!G118</f>
        <v>0</v>
      </c>
      <c r="G145" s="126">
        <f>'1_Forecast Tool'!H118</f>
        <v>0</v>
      </c>
      <c r="H145" s="125">
        <f>'1_Forecast Tool'!I118</f>
        <v>0</v>
      </c>
      <c r="I145" s="362">
        <f>'1_Forecast Tool'!J118</f>
        <v>0</v>
      </c>
      <c r="J145" s="362">
        <f>'1_Forecast Tool'!K118</f>
        <v>0</v>
      </c>
      <c r="K145" s="362">
        <f>'1_Forecast Tool'!L118</f>
        <v>0</v>
      </c>
      <c r="L145" s="126" t="e">
        <f>'1_Forecast Tool'!M118</f>
        <v>#N/A</v>
      </c>
      <c r="M145" s="127">
        <f>'1_Forecast Tool'!N118</f>
        <v>0</v>
      </c>
      <c r="N145" s="128">
        <f>'1_Forecast Tool'!O118</f>
        <v>0</v>
      </c>
      <c r="O145" s="127" t="e">
        <f>'1_Forecast Tool'!P118</f>
        <v>#N/A</v>
      </c>
      <c r="P145" s="129">
        <f>'1_Forecast Tool'!Q118</f>
        <v>0</v>
      </c>
      <c r="Q145" s="129">
        <f>'1_Forecast Tool'!R118</f>
        <v>0</v>
      </c>
      <c r="R145" s="130" t="e">
        <f>'1_Forecast Tool'!S118</f>
        <v>#N/A</v>
      </c>
      <c r="S145" s="139">
        <f>'1_Forecast Tool'!T118</f>
        <v>0</v>
      </c>
      <c r="T145" s="139">
        <f>'1_Forecast Tool'!U118</f>
        <v>0</v>
      </c>
      <c r="U145" s="81" t="e">
        <f>'1_Forecast Tool'!V118</f>
        <v>#N/A</v>
      </c>
      <c r="V145" s="61" t="e">
        <f>'1_Forecast Tool'!W118</f>
        <v>#N/A</v>
      </c>
      <c r="W145" s="139">
        <f>'1_Forecast Tool'!X118</f>
        <v>0</v>
      </c>
      <c r="X145" s="139">
        <f>'1_Forecast Tool'!Y118</f>
        <v>0</v>
      </c>
      <c r="Y145" s="81" t="e">
        <f>'1_Forecast Tool'!Z118</f>
        <v>#N/A</v>
      </c>
      <c r="Z145" s="61" t="e">
        <f>'1_Forecast Tool'!AA118</f>
        <v>#N/A</v>
      </c>
      <c r="AA145" s="140">
        <f>'1_Forecast Tool'!AB118</f>
        <v>0</v>
      </c>
      <c r="AB145" s="135" t="e">
        <f>'1_Forecast Tool'!AC118</f>
        <v>#N/A</v>
      </c>
      <c r="AC145" s="140">
        <f>'1_Forecast Tool'!AD118</f>
        <v>0</v>
      </c>
      <c r="AD145" s="136" t="e">
        <f>'1_Forecast Tool'!AE118</f>
        <v>#N/A</v>
      </c>
      <c r="AE145" s="130" t="e">
        <f>'1_Forecast Tool'!AF118</f>
        <v>#N/A</v>
      </c>
      <c r="AF145" s="130">
        <f>'1_Forecast Tool'!AG118</f>
        <v>0</v>
      </c>
      <c r="AG145" s="141">
        <f>'1_Forecast Tool'!AH118</f>
        <v>0</v>
      </c>
      <c r="AH145" s="61" t="e">
        <f>'1_Forecast Tool'!AI118</f>
        <v>#N/A</v>
      </c>
      <c r="AI145" s="61" t="e">
        <f>'1_Forecast Tool'!AJ118</f>
        <v>#N/A</v>
      </c>
      <c r="AJ145" s="135" t="e">
        <f>'1_Forecast Tool'!AK118</f>
        <v>#N/A</v>
      </c>
    </row>
    <row r="146" spans="2:36" ht="17.25">
      <c r="B146" s="45" t="e">
        <f>'1_Forecast Tool'!C119</f>
        <v>#N/A</v>
      </c>
      <c r="C146" s="123" t="e">
        <f>'1_Forecast Tool'!D119</f>
        <v>#N/A</v>
      </c>
      <c r="D146" s="378" t="e">
        <f>'1_Forecast Tool'!E119</f>
        <v>#N/A</v>
      </c>
      <c r="E146" s="124">
        <f>'1_Forecast Tool'!F119</f>
        <v>0</v>
      </c>
      <c r="F146" s="126">
        <f>'1_Forecast Tool'!G119</f>
        <v>0</v>
      </c>
      <c r="G146" s="126">
        <f>'1_Forecast Tool'!H119</f>
        <v>0</v>
      </c>
      <c r="H146" s="125">
        <f>'1_Forecast Tool'!I119</f>
        <v>0</v>
      </c>
      <c r="I146" s="362">
        <f>'1_Forecast Tool'!J119</f>
        <v>0</v>
      </c>
      <c r="J146" s="362">
        <f>'1_Forecast Tool'!K119</f>
        <v>0</v>
      </c>
      <c r="K146" s="362">
        <f>'1_Forecast Tool'!L119</f>
        <v>0</v>
      </c>
      <c r="L146" s="126" t="e">
        <f>'1_Forecast Tool'!M119</f>
        <v>#N/A</v>
      </c>
      <c r="M146" s="127">
        <f>'1_Forecast Tool'!N119</f>
        <v>0</v>
      </c>
      <c r="N146" s="128">
        <f>'1_Forecast Tool'!O119</f>
        <v>0</v>
      </c>
      <c r="O146" s="127" t="e">
        <f>'1_Forecast Tool'!P119</f>
        <v>#N/A</v>
      </c>
      <c r="P146" s="129">
        <f>'1_Forecast Tool'!Q119</f>
        <v>0</v>
      </c>
      <c r="Q146" s="129">
        <f>'1_Forecast Tool'!R119</f>
        <v>0</v>
      </c>
      <c r="R146" s="130" t="e">
        <f>'1_Forecast Tool'!S119</f>
        <v>#N/A</v>
      </c>
      <c r="S146" s="139">
        <f>'1_Forecast Tool'!T119</f>
        <v>0</v>
      </c>
      <c r="T146" s="139">
        <f>'1_Forecast Tool'!U119</f>
        <v>0</v>
      </c>
      <c r="U146" s="81" t="e">
        <f>'1_Forecast Tool'!V119</f>
        <v>#N/A</v>
      </c>
      <c r="V146" s="61" t="e">
        <f>'1_Forecast Tool'!W119</f>
        <v>#N/A</v>
      </c>
      <c r="W146" s="139">
        <f>'1_Forecast Tool'!X119</f>
        <v>0</v>
      </c>
      <c r="X146" s="139">
        <f>'1_Forecast Tool'!Y119</f>
        <v>0</v>
      </c>
      <c r="Y146" s="81" t="e">
        <f>'1_Forecast Tool'!Z119</f>
        <v>#N/A</v>
      </c>
      <c r="Z146" s="61" t="e">
        <f>'1_Forecast Tool'!AA119</f>
        <v>#N/A</v>
      </c>
      <c r="AA146" s="140">
        <f>'1_Forecast Tool'!AB119</f>
        <v>0</v>
      </c>
      <c r="AB146" s="135" t="e">
        <f>'1_Forecast Tool'!AC119</f>
        <v>#N/A</v>
      </c>
      <c r="AC146" s="140">
        <f>'1_Forecast Tool'!AD119</f>
        <v>0</v>
      </c>
      <c r="AD146" s="136" t="e">
        <f>'1_Forecast Tool'!AE119</f>
        <v>#N/A</v>
      </c>
      <c r="AE146" s="130" t="e">
        <f>'1_Forecast Tool'!AF119</f>
        <v>#N/A</v>
      </c>
      <c r="AF146" s="130">
        <f>'1_Forecast Tool'!AG119</f>
        <v>0</v>
      </c>
      <c r="AG146" s="141">
        <f>'1_Forecast Tool'!AH119</f>
        <v>0</v>
      </c>
      <c r="AH146" s="61" t="e">
        <f>'1_Forecast Tool'!AI119</f>
        <v>#N/A</v>
      </c>
      <c r="AI146" s="61" t="e">
        <f>'1_Forecast Tool'!AJ119</f>
        <v>#N/A</v>
      </c>
      <c r="AJ146" s="135" t="e">
        <f>'1_Forecast Tool'!AK119</f>
        <v>#N/A</v>
      </c>
    </row>
    <row r="147" spans="2:36" ht="18" thickBot="1">
      <c r="B147" s="143" t="e">
        <f>'1_Forecast Tool'!C120</f>
        <v>#N/A</v>
      </c>
      <c r="C147" s="144" t="e">
        <f>'1_Forecast Tool'!D120</f>
        <v>#N/A</v>
      </c>
      <c r="D147" s="379" t="e">
        <f>'1_Forecast Tool'!E120</f>
        <v>#N/A</v>
      </c>
      <c r="E147" s="158">
        <f>'1_Forecast Tool'!F120</f>
        <v>0</v>
      </c>
      <c r="F147" s="170">
        <f>'1_Forecast Tool'!G120</f>
        <v>0</v>
      </c>
      <c r="G147" s="170">
        <f>'1_Forecast Tool'!H120</f>
        <v>0</v>
      </c>
      <c r="H147" s="159">
        <f>'1_Forecast Tool'!I120</f>
        <v>0</v>
      </c>
      <c r="I147" s="365">
        <f>'1_Forecast Tool'!J120</f>
        <v>0</v>
      </c>
      <c r="J147" s="365">
        <f>'1_Forecast Tool'!K120</f>
        <v>0</v>
      </c>
      <c r="K147" s="365">
        <f>'1_Forecast Tool'!L120</f>
        <v>0</v>
      </c>
      <c r="L147" s="160" t="e">
        <f>'1_Forecast Tool'!M120</f>
        <v>#N/A</v>
      </c>
      <c r="M147" s="168">
        <f>'1_Forecast Tool'!N120</f>
        <v>0</v>
      </c>
      <c r="N147" s="169">
        <f>'1_Forecast Tool'!O120</f>
        <v>0</v>
      </c>
      <c r="O147" s="127" t="e">
        <f>'1_Forecast Tool'!P120</f>
        <v>#N/A</v>
      </c>
      <c r="P147" s="129">
        <f>'1_Forecast Tool'!Q120</f>
        <v>0</v>
      </c>
      <c r="Q147" s="129">
        <f>'1_Forecast Tool'!R120</f>
        <v>0</v>
      </c>
      <c r="R147" s="130" t="e">
        <f>'1_Forecast Tool'!S120</f>
        <v>#N/A</v>
      </c>
      <c r="S147" s="161">
        <f>'1_Forecast Tool'!T120</f>
        <v>0</v>
      </c>
      <c r="T147" s="161">
        <f>'1_Forecast Tool'!U120</f>
        <v>0</v>
      </c>
      <c r="U147" s="162" t="e">
        <f>'1_Forecast Tool'!V120</f>
        <v>#N/A</v>
      </c>
      <c r="V147" s="163" t="e">
        <f>'1_Forecast Tool'!W120</f>
        <v>#N/A</v>
      </c>
      <c r="W147" s="161">
        <f>'1_Forecast Tool'!X120</f>
        <v>0</v>
      </c>
      <c r="X147" s="161">
        <f>'1_Forecast Tool'!Y120</f>
        <v>0</v>
      </c>
      <c r="Y147" s="162" t="e">
        <f>'1_Forecast Tool'!Z120</f>
        <v>#N/A</v>
      </c>
      <c r="Z147" s="163" t="e">
        <f>'1_Forecast Tool'!AA120</f>
        <v>#N/A</v>
      </c>
      <c r="AA147" s="164">
        <f>'1_Forecast Tool'!AB120</f>
        <v>0</v>
      </c>
      <c r="AB147" s="165" t="e">
        <f>'1_Forecast Tool'!AC120</f>
        <v>#N/A</v>
      </c>
      <c r="AC147" s="164">
        <f>'1_Forecast Tool'!AD120</f>
        <v>0</v>
      </c>
      <c r="AD147" s="166" t="e">
        <f>'1_Forecast Tool'!AE120</f>
        <v>#N/A</v>
      </c>
      <c r="AE147" s="130" t="e">
        <f>'1_Forecast Tool'!AF120</f>
        <v>#N/A</v>
      </c>
      <c r="AF147" s="130">
        <f>'1_Forecast Tool'!AG120</f>
        <v>0</v>
      </c>
      <c r="AG147" s="141">
        <f>'1_Forecast Tool'!AH120</f>
        <v>0</v>
      </c>
      <c r="AH147" s="61" t="e">
        <f>'1_Forecast Tool'!AI120</f>
        <v>#N/A</v>
      </c>
      <c r="AI147" s="61" t="e">
        <f>'1_Forecast Tool'!AJ120</f>
        <v>#N/A</v>
      </c>
      <c r="AJ147" s="135" t="e">
        <f>'1_Forecast Tool'!AK120</f>
        <v>#N/A</v>
      </c>
    </row>
    <row r="148" spans="2:36" ht="18" thickBot="1">
      <c r="B148" s="143" t="e">
        <f>'1_Forecast Tool'!C121</f>
        <v>#N/A</v>
      </c>
      <c r="C148" s="184" t="e">
        <f>'1_Forecast Tool'!D121</f>
        <v>#N/A</v>
      </c>
      <c r="D148" s="379" t="e">
        <f>'1_Forecast Tool'!E121</f>
        <v>#N/A</v>
      </c>
      <c r="E148" s="158">
        <f>'1_Forecast Tool'!F121</f>
        <v>0</v>
      </c>
      <c r="F148" s="170">
        <f>'1_Forecast Tool'!G121</f>
        <v>0</v>
      </c>
      <c r="G148" s="170">
        <f>'1_Forecast Tool'!H121</f>
        <v>0</v>
      </c>
      <c r="H148" s="159">
        <f>'1_Forecast Tool'!I121</f>
        <v>0</v>
      </c>
      <c r="I148" s="365">
        <f>'1_Forecast Tool'!J121</f>
        <v>0</v>
      </c>
      <c r="J148" s="365">
        <f>'1_Forecast Tool'!K121</f>
        <v>0</v>
      </c>
      <c r="K148" s="365">
        <f>'1_Forecast Tool'!L121</f>
        <v>0</v>
      </c>
      <c r="L148" s="170" t="e">
        <f>'1_Forecast Tool'!M121</f>
        <v>#N/A</v>
      </c>
      <c r="M148" s="168">
        <f>'1_Forecast Tool'!N121</f>
        <v>0</v>
      </c>
      <c r="N148" s="169">
        <f>'1_Forecast Tool'!O121</f>
        <v>0</v>
      </c>
      <c r="O148" s="171" t="e">
        <f>'1_Forecast Tool'!P121</f>
        <v>#N/A</v>
      </c>
      <c r="P148" s="172">
        <f>'1_Forecast Tool'!Q121</f>
        <v>0</v>
      </c>
      <c r="Q148" s="172">
        <f>'1_Forecast Tool'!R121</f>
        <v>0</v>
      </c>
      <c r="R148" s="173" t="e">
        <f>'1_Forecast Tool'!S121</f>
        <v>#N/A</v>
      </c>
      <c r="S148" s="161">
        <f>'1_Forecast Tool'!T121</f>
        <v>0</v>
      </c>
      <c r="T148" s="161">
        <f>'1_Forecast Tool'!U121</f>
        <v>0</v>
      </c>
      <c r="U148" s="162" t="e">
        <f>'1_Forecast Tool'!V121</f>
        <v>#N/A</v>
      </c>
      <c r="V148" s="163" t="e">
        <f>'1_Forecast Tool'!W121</f>
        <v>#N/A</v>
      </c>
      <c r="W148" s="161">
        <f>'1_Forecast Tool'!X121</f>
        <v>0</v>
      </c>
      <c r="X148" s="161">
        <f>'1_Forecast Tool'!Y121</f>
        <v>0</v>
      </c>
      <c r="Y148" s="162" t="e">
        <f>'1_Forecast Tool'!Z121</f>
        <v>#N/A</v>
      </c>
      <c r="Z148" s="163" t="e">
        <f>'1_Forecast Tool'!AA121</f>
        <v>#N/A</v>
      </c>
      <c r="AA148" s="164">
        <f>'1_Forecast Tool'!AB121</f>
        <v>0</v>
      </c>
      <c r="AB148" s="165" t="e">
        <f>'1_Forecast Tool'!AC121</f>
        <v>#N/A</v>
      </c>
      <c r="AC148" s="164">
        <f>'1_Forecast Tool'!AD121</f>
        <v>0</v>
      </c>
      <c r="AD148" s="166" t="e">
        <f>'1_Forecast Tool'!AE121</f>
        <v>#N/A</v>
      </c>
      <c r="AE148" s="173" t="e">
        <f>'1_Forecast Tool'!AF121</f>
        <v>#N/A</v>
      </c>
      <c r="AF148" s="173">
        <f>'1_Forecast Tool'!AG121</f>
        <v>0</v>
      </c>
      <c r="AG148" s="171">
        <f>'1_Forecast Tool'!AH121</f>
        <v>0</v>
      </c>
      <c r="AH148" s="227" t="e">
        <f>'1_Forecast Tool'!AI121</f>
        <v>#N/A</v>
      </c>
      <c r="AI148" s="227" t="e">
        <f>'1_Forecast Tool'!AJ121</f>
        <v>#N/A</v>
      </c>
      <c r="AJ148" s="228" t="e">
        <f>'1_Forecast Tool'!AK121</f>
        <v>#N/A</v>
      </c>
    </row>
    <row r="149" spans="2:36" ht="17.25">
      <c r="B149" s="8"/>
      <c r="C149" s="8"/>
      <c r="D149" s="8"/>
      <c r="E149" s="8"/>
      <c r="F149" s="8"/>
      <c r="G149" s="8"/>
      <c r="H149" s="8"/>
      <c r="I149" s="8"/>
      <c r="J149" s="8"/>
      <c r="K149" s="8"/>
      <c r="L149" s="8"/>
      <c r="M149" s="8"/>
      <c r="N149" s="8"/>
      <c r="O149" s="8"/>
      <c r="P149" s="8"/>
      <c r="Q149" s="8"/>
      <c r="R149" s="8"/>
      <c r="S149" s="8"/>
      <c r="T149" s="8"/>
      <c r="U149" s="8"/>
      <c r="V149" s="8"/>
      <c r="W149" s="8"/>
      <c r="X149" s="8"/>
      <c r="Y149" s="19"/>
      <c r="Z149" s="19"/>
      <c r="AA149" s="8"/>
      <c r="AB149" s="8"/>
      <c r="AC149" s="8"/>
      <c r="AD149" s="8"/>
      <c r="AE149" s="8"/>
      <c r="AF149" s="8"/>
      <c r="AG149" s="8"/>
      <c r="AH149" s="8"/>
      <c r="AI149" s="8"/>
      <c r="AJ149" s="8"/>
    </row>
    <row r="150" spans="2:36" ht="17.25">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row>
  </sheetData>
  <sheetProtection/>
  <conditionalFormatting sqref="C50:BA50">
    <cfRule type="expression" priority="5" dxfId="9">
      <formula>C$50&lt;$G$14</formula>
    </cfRule>
  </conditionalFormatting>
  <conditionalFormatting sqref="C48">
    <cfRule type="expression" priority="4" dxfId="10">
      <formula>"&gt;0"</formula>
    </cfRule>
  </conditionalFormatting>
  <conditionalFormatting sqref="C48:AM48">
    <cfRule type="expression" priority="3" dxfId="10">
      <formula>C$48&lt;&gt;""</formula>
    </cfRule>
  </conditionalFormatting>
  <conditionalFormatting sqref="C42:AM49">
    <cfRule type="expression" priority="1" dxfId="11">
      <formula>C$40="Transition"</formula>
    </cfRule>
  </conditionalFormatting>
  <dataValidations count="1">
    <dataValidation type="list" allowBlank="1" showInputMessage="1" showErrorMessage="1" sqref="F27 F22">
      <formula1>$C$112:$C$148</formula1>
    </dataValidation>
  </dataValidations>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3" tint="0.7999799847602844"/>
  </sheetPr>
  <dimension ref="A1:AM171"/>
  <sheetViews>
    <sheetView showGridLines="0" zoomScale="80" zoomScaleNormal="80" zoomScalePageLayoutView="0" workbookViewId="0" topLeftCell="A1">
      <selection activeCell="A1" sqref="A1"/>
    </sheetView>
  </sheetViews>
  <sheetFormatPr defaultColWidth="9.28125" defaultRowHeight="15"/>
  <cols>
    <col min="1" max="1" width="3.28125" style="19" bestFit="1" customWidth="1"/>
    <col min="2" max="2" width="40.28125" style="19" customWidth="1"/>
    <col min="3" max="3" width="14.57421875" style="19" customWidth="1"/>
    <col min="4" max="4" width="16.57421875" style="19" customWidth="1"/>
    <col min="5" max="5" width="15.28125" style="19" customWidth="1"/>
    <col min="6" max="6" width="18.7109375" style="19" customWidth="1"/>
    <col min="7" max="39" width="14.57421875" style="19" customWidth="1"/>
    <col min="40" max="40" width="18.7109375" style="19" customWidth="1"/>
    <col min="41" max="16384" width="9.28125" style="19" customWidth="1"/>
  </cols>
  <sheetData>
    <row r="1" s="8" customFormat="1" ht="32.25">
      <c r="B1" s="24" t="str">
        <f>'A. Data Entry Instructions'!B6</f>
        <v>INTERACTIVE FORECAST TOOL FOR PROJECTING TRIPLE FIXED DOSE COMBINATION DOLUTEGRAVIR PATIENT NUMBERS</v>
      </c>
    </row>
    <row r="2" spans="2:9" s="8" customFormat="1" ht="20.25" customHeight="1">
      <c r="B2" s="25" t="s">
        <v>0</v>
      </c>
      <c r="C2" s="222">
        <f>'A. Data Entry Instructions'!E7</f>
        <v>0</v>
      </c>
      <c r="D2" s="222"/>
      <c r="E2" s="222"/>
      <c r="F2" s="233"/>
      <c r="G2" s="233"/>
      <c r="I2" s="234"/>
    </row>
    <row r="3" spans="2:8" s="8" customFormat="1" ht="36.75" customHeight="1">
      <c r="B3" s="25"/>
      <c r="C3" s="403"/>
      <c r="D3" s="403"/>
      <c r="E3" s="403"/>
      <c r="F3" s="234"/>
      <c r="G3" s="234"/>
      <c r="H3" s="25" t="s">
        <v>318</v>
      </c>
    </row>
    <row r="4" spans="3:20" s="8" customFormat="1" ht="27.75">
      <c r="C4" s="403"/>
      <c r="D4" s="403"/>
      <c r="E4" s="403"/>
      <c r="F4" s="234"/>
      <c r="G4" s="234"/>
      <c r="I4" s="234"/>
      <c r="J4" s="20" t="s">
        <v>44</v>
      </c>
      <c r="K4" s="20"/>
      <c r="L4" s="20"/>
      <c r="M4" s="20"/>
      <c r="N4" s="20"/>
      <c r="O4" s="20"/>
      <c r="P4" s="20"/>
      <c r="Q4" s="20"/>
      <c r="R4" s="20"/>
      <c r="S4" s="20"/>
      <c r="T4" s="20"/>
    </row>
    <row r="5" spans="10:20" ht="17.25">
      <c r="J5" s="211" t="s">
        <v>195</v>
      </c>
      <c r="K5" s="212" t="s">
        <v>196</v>
      </c>
      <c r="L5" s="75" t="s">
        <v>197</v>
      </c>
      <c r="M5" s="75"/>
      <c r="N5" s="75"/>
      <c r="O5" s="75"/>
      <c r="P5" s="75"/>
      <c r="Q5" s="75"/>
      <c r="R5" s="75"/>
      <c r="S5" s="75"/>
      <c r="T5" s="75"/>
    </row>
    <row r="6" spans="3:20" ht="21" customHeight="1">
      <c r="C6" s="17" t="s">
        <v>29</v>
      </c>
      <c r="D6" s="235" t="s">
        <v>150</v>
      </c>
      <c r="E6" s="30"/>
      <c r="J6" s="333" t="s">
        <v>23</v>
      </c>
      <c r="K6" s="343" t="s">
        <v>217</v>
      </c>
      <c r="L6" s="344" t="str">
        <f>CONCATENATE("Enter the actual TLE stock on ",'1_Forecast Tool'!E8," ",'1_Forecast Tool'!E7)</f>
        <v>Enter the actual TLE stock on  </v>
      </c>
      <c r="M6" s="335"/>
      <c r="N6" s="335"/>
      <c r="O6" s="349"/>
      <c r="P6" s="349"/>
      <c r="Q6" s="349"/>
      <c r="R6" s="349"/>
      <c r="S6" s="349"/>
      <c r="T6" s="349"/>
    </row>
    <row r="7" spans="3:20" ht="21.75">
      <c r="C7" s="17"/>
      <c r="D7" s="32" t="s">
        <v>21</v>
      </c>
      <c r="E7" s="236">
        <f>'1_Forecast Tool'!K7</f>
        <v>0</v>
      </c>
      <c r="J7" s="337" t="s">
        <v>24</v>
      </c>
      <c r="K7" s="405" t="s">
        <v>292</v>
      </c>
      <c r="L7" s="344" t="str">
        <f>CONCATENATE("Enter the actual LNZ stock on ",'1_Forecast Tool'!E8," ",'1_Forecast Tool'!E7)</f>
        <v>Enter the actual LNZ stock on  </v>
      </c>
      <c r="M7" s="264"/>
      <c r="N7" s="264"/>
      <c r="O7" s="406"/>
      <c r="P7" s="406"/>
      <c r="Q7" s="406"/>
      <c r="R7" s="406"/>
      <c r="S7" s="406"/>
      <c r="T7" s="406"/>
    </row>
    <row r="8" spans="3:14" ht="21.75">
      <c r="C8" s="17"/>
      <c r="D8" s="32" t="s">
        <v>227</v>
      </c>
      <c r="E8" s="330">
        <f>'1_Forecast Tool'!K8</f>
        <v>0</v>
      </c>
      <c r="J8" s="33"/>
      <c r="K8" s="218"/>
      <c r="L8" s="21"/>
      <c r="M8" s="21"/>
      <c r="N8" s="21"/>
    </row>
    <row r="9" spans="3:20" ht="21.75">
      <c r="C9" s="17"/>
      <c r="D9" s="32" t="s">
        <v>228</v>
      </c>
      <c r="E9" s="331">
        <f>'1_Forecast Tool'!K9</f>
        <v>0</v>
      </c>
      <c r="J9" s="20" t="s">
        <v>48</v>
      </c>
      <c r="K9" s="20"/>
      <c r="L9" s="20"/>
      <c r="M9" s="20"/>
      <c r="N9" s="20"/>
      <c r="O9" s="20"/>
      <c r="P9" s="20"/>
      <c r="Q9" s="20"/>
      <c r="R9" s="20"/>
      <c r="S9" s="20"/>
      <c r="T9" s="20"/>
    </row>
    <row r="10" spans="10:20" ht="18" thickBot="1">
      <c r="J10" s="211" t="s">
        <v>195</v>
      </c>
      <c r="K10" s="212" t="s">
        <v>196</v>
      </c>
      <c r="L10" s="75" t="s">
        <v>197</v>
      </c>
      <c r="M10" s="75"/>
      <c r="N10" s="75"/>
      <c r="O10" s="75"/>
      <c r="P10" s="75"/>
      <c r="Q10" s="75"/>
      <c r="R10" s="75"/>
      <c r="S10" s="75"/>
      <c r="T10" s="75"/>
    </row>
    <row r="11" spans="3:20" ht="21.75">
      <c r="C11" s="36"/>
      <c r="D11" s="37" t="s">
        <v>43</v>
      </c>
      <c r="E11" s="38"/>
      <c r="F11" s="38"/>
      <c r="G11" s="38"/>
      <c r="H11" s="409"/>
      <c r="J11" s="333" t="s">
        <v>27</v>
      </c>
      <c r="K11" s="343" t="s">
        <v>189</v>
      </c>
      <c r="L11" s="344" t="s">
        <v>347</v>
      </c>
      <c r="M11" s="335"/>
      <c r="N11" s="335"/>
      <c r="O11" s="335"/>
      <c r="P11" s="335"/>
      <c r="Q11" s="335"/>
      <c r="R11" s="336"/>
      <c r="S11" s="336"/>
      <c r="T11" s="336"/>
    </row>
    <row r="12" spans="3:32" s="8" customFormat="1" ht="17.25">
      <c r="C12" s="40">
        <v>1</v>
      </c>
      <c r="D12" s="239" t="s">
        <v>44</v>
      </c>
      <c r="E12" s="240"/>
      <c r="F12" s="240"/>
      <c r="G12" s="240"/>
      <c r="H12" s="42"/>
      <c r="I12" s="238"/>
      <c r="J12" s="337" t="s">
        <v>28</v>
      </c>
      <c r="K12" s="405" t="s">
        <v>190</v>
      </c>
      <c r="L12" s="264" t="s">
        <v>219</v>
      </c>
      <c r="M12" s="346"/>
      <c r="N12" s="346"/>
      <c r="O12" s="341"/>
      <c r="P12" s="341"/>
      <c r="Q12" s="341"/>
      <c r="R12" s="341"/>
      <c r="S12" s="341"/>
      <c r="T12" s="341"/>
      <c r="U12" s="42"/>
      <c r="V12" s="42"/>
      <c r="W12" s="42"/>
      <c r="X12" s="42"/>
      <c r="Y12" s="42"/>
      <c r="Z12" s="42"/>
      <c r="AA12" s="42"/>
      <c r="AB12" s="42"/>
      <c r="AC12" s="42"/>
      <c r="AD12" s="42"/>
      <c r="AE12" s="42"/>
      <c r="AF12" s="42"/>
    </row>
    <row r="13" spans="3:32" s="8" customFormat="1" ht="17.25">
      <c r="C13" s="47" t="s">
        <v>9</v>
      </c>
      <c r="D13" s="21" t="str">
        <f>CONCATENATE("TLE stock on ",'1_Forecast Tool'!E8," ",'1_Forecast Tool'!E7)</f>
        <v>TLE stock on  </v>
      </c>
      <c r="E13" s="21"/>
      <c r="F13" s="21"/>
      <c r="G13" s="178"/>
      <c r="H13" s="42"/>
      <c r="I13" s="241"/>
      <c r="M13" s="346"/>
      <c r="N13" s="346"/>
      <c r="O13" s="341"/>
      <c r="P13" s="341"/>
      <c r="Q13" s="341"/>
      <c r="R13" s="341"/>
      <c r="S13" s="341"/>
      <c r="T13" s="341"/>
      <c r="U13" s="42"/>
      <c r="V13" s="42"/>
      <c r="W13" s="42"/>
      <c r="X13" s="42"/>
      <c r="Y13" s="42"/>
      <c r="Z13" s="42"/>
      <c r="AA13" s="42"/>
      <c r="AB13" s="42"/>
      <c r="AC13" s="42"/>
      <c r="AD13" s="42"/>
      <c r="AE13" s="42"/>
      <c r="AF13" s="42"/>
    </row>
    <row r="14" spans="3:32" s="8" customFormat="1" ht="17.25">
      <c r="C14" s="47" t="s">
        <v>10</v>
      </c>
      <c r="D14" s="21" t="str">
        <f>CONCATENATE("LNZ stock on ",'1_Forecast Tool'!E8," ",'1_Forecast Tool'!E7)</f>
        <v>LNZ stock on  </v>
      </c>
      <c r="E14" s="21"/>
      <c r="F14" s="21"/>
      <c r="G14" s="178"/>
      <c r="H14" s="42"/>
      <c r="I14" s="241"/>
      <c r="O14" s="42"/>
      <c r="P14" s="42"/>
      <c r="Q14" s="42"/>
      <c r="R14" s="42"/>
      <c r="S14" s="42"/>
      <c r="T14" s="42"/>
      <c r="U14" s="42"/>
      <c r="V14" s="42"/>
      <c r="W14" s="42"/>
      <c r="X14" s="42"/>
      <c r="Y14" s="42"/>
      <c r="Z14" s="42"/>
      <c r="AA14" s="42"/>
      <c r="AB14" s="42"/>
      <c r="AC14" s="42"/>
      <c r="AD14" s="42"/>
      <c r="AE14" s="42"/>
      <c r="AF14" s="42"/>
    </row>
    <row r="15" spans="3:32" s="8" customFormat="1" ht="17.25">
      <c r="C15" s="47"/>
      <c r="D15" s="42"/>
      <c r="E15" s="21"/>
      <c r="F15" s="21"/>
      <c r="G15" s="21"/>
      <c r="H15" s="42"/>
      <c r="I15" s="241"/>
      <c r="J15" s="20" t="s">
        <v>229</v>
      </c>
      <c r="K15" s="20"/>
      <c r="L15" s="20"/>
      <c r="M15" s="20"/>
      <c r="N15" s="20"/>
      <c r="O15" s="20"/>
      <c r="P15" s="20"/>
      <c r="Q15" s="20"/>
      <c r="R15" s="20"/>
      <c r="S15" s="20"/>
      <c r="T15" s="20"/>
      <c r="U15" s="42"/>
      <c r="V15" s="42"/>
      <c r="W15" s="42"/>
      <c r="X15" s="42"/>
      <c r="Y15" s="42"/>
      <c r="Z15" s="42"/>
      <c r="AA15" s="42"/>
      <c r="AB15" s="42"/>
      <c r="AC15" s="42"/>
      <c r="AD15" s="42"/>
      <c r="AE15" s="42"/>
      <c r="AF15" s="42"/>
    </row>
    <row r="16" spans="3:32" s="8" customFormat="1" ht="17.25">
      <c r="C16" s="40">
        <v>2</v>
      </c>
      <c r="D16" s="239" t="s">
        <v>48</v>
      </c>
      <c r="E16" s="240"/>
      <c r="F16" s="240"/>
      <c r="G16" s="240"/>
      <c r="H16" s="42"/>
      <c r="I16" s="241"/>
      <c r="J16" s="211" t="s">
        <v>195</v>
      </c>
      <c r="K16" s="212" t="s">
        <v>196</v>
      </c>
      <c r="L16" s="75" t="s">
        <v>197</v>
      </c>
      <c r="M16" s="75"/>
      <c r="N16" s="75"/>
      <c r="O16" s="75"/>
      <c r="P16" s="75"/>
      <c r="Q16" s="75"/>
      <c r="R16" s="75"/>
      <c r="S16" s="75"/>
      <c r="T16" s="75"/>
      <c r="U16" s="42"/>
      <c r="V16" s="42"/>
      <c r="W16" s="42"/>
      <c r="X16" s="42"/>
      <c r="Y16" s="42"/>
      <c r="Z16" s="42"/>
      <c r="AA16" s="42"/>
      <c r="AB16" s="42"/>
      <c r="AC16" s="42"/>
      <c r="AD16" s="42"/>
      <c r="AE16" s="42"/>
      <c r="AF16" s="42"/>
    </row>
    <row r="17" spans="3:32" s="8" customFormat="1" ht="17.25">
      <c r="C17" s="47" t="s">
        <v>9</v>
      </c>
      <c r="D17" s="21" t="s">
        <v>46</v>
      </c>
      <c r="E17" s="21"/>
      <c r="F17" s="21"/>
      <c r="G17" s="4"/>
      <c r="H17" s="42"/>
      <c r="I17" s="241"/>
      <c r="J17" s="333" t="s">
        <v>9</v>
      </c>
      <c r="K17" s="351" t="s">
        <v>364</v>
      </c>
      <c r="L17" s="334" t="s">
        <v>167</v>
      </c>
      <c r="M17" s="335"/>
      <c r="N17" s="335"/>
      <c r="O17" s="336"/>
      <c r="P17" s="336"/>
      <c r="Q17" s="336"/>
      <c r="R17" s="336"/>
      <c r="S17" s="336"/>
      <c r="T17" s="336"/>
      <c r="U17" s="42"/>
      <c r="V17" s="42"/>
      <c r="W17" s="42"/>
      <c r="X17" s="42"/>
      <c r="Y17" s="42"/>
      <c r="Z17" s="42"/>
      <c r="AA17" s="42"/>
      <c r="AB17" s="42"/>
      <c r="AC17" s="42"/>
      <c r="AD17" s="42"/>
      <c r="AE17" s="42"/>
      <c r="AF17" s="42"/>
    </row>
    <row r="18" spans="3:32" s="8" customFormat="1" ht="17.25">
      <c r="C18" s="47" t="s">
        <v>10</v>
      </c>
      <c r="D18" s="42" t="s">
        <v>47</v>
      </c>
      <c r="E18" s="21"/>
      <c r="F18" s="21"/>
      <c r="G18" s="4"/>
      <c r="H18" s="42"/>
      <c r="I18" s="241"/>
      <c r="J18" s="337" t="s">
        <v>10</v>
      </c>
      <c r="K18" s="352" t="s">
        <v>365</v>
      </c>
      <c r="L18" s="338" t="s">
        <v>168</v>
      </c>
      <c r="M18" s="264"/>
      <c r="N18" s="264"/>
      <c r="O18" s="339"/>
      <c r="P18" s="339"/>
      <c r="Q18" s="339"/>
      <c r="R18" s="339"/>
      <c r="S18" s="339"/>
      <c r="T18" s="339"/>
      <c r="U18" s="42"/>
      <c r="V18" s="42"/>
      <c r="W18" s="42"/>
      <c r="X18" s="42"/>
      <c r="Y18" s="42"/>
      <c r="Z18" s="42"/>
      <c r="AA18" s="42"/>
      <c r="AB18" s="42"/>
      <c r="AC18" s="42"/>
      <c r="AD18" s="42"/>
      <c r="AE18" s="42"/>
      <c r="AF18" s="42"/>
    </row>
    <row r="19" spans="3:32" s="8" customFormat="1" ht="17.25">
      <c r="C19" s="249"/>
      <c r="I19" s="241"/>
      <c r="J19" s="337" t="s">
        <v>11</v>
      </c>
      <c r="K19" s="352" t="s">
        <v>371</v>
      </c>
      <c r="L19" s="338" t="s">
        <v>169</v>
      </c>
      <c r="M19" s="264"/>
      <c r="N19" s="264"/>
      <c r="O19" s="339"/>
      <c r="P19" s="339"/>
      <c r="Q19" s="339"/>
      <c r="R19" s="339"/>
      <c r="S19" s="339"/>
      <c r="T19" s="339"/>
      <c r="U19" s="42"/>
      <c r="V19" s="42"/>
      <c r="W19" s="42"/>
      <c r="X19" s="42"/>
      <c r="Y19" s="42"/>
      <c r="Z19" s="42"/>
      <c r="AA19" s="42"/>
      <c r="AB19" s="42"/>
      <c r="AC19" s="42"/>
      <c r="AD19" s="42"/>
      <c r="AE19" s="42"/>
      <c r="AF19" s="42"/>
    </row>
    <row r="20" spans="3:32" s="8" customFormat="1" ht="34.5">
      <c r="C20" s="47" t="s">
        <v>11</v>
      </c>
      <c r="D20" s="42" t="s">
        <v>226</v>
      </c>
      <c r="E20" s="21"/>
      <c r="F20" s="21"/>
      <c r="G20" s="332" t="s">
        <v>37</v>
      </c>
      <c r="H20" s="42"/>
      <c r="I20" s="243"/>
      <c r="J20" s="337" t="s">
        <v>12</v>
      </c>
      <c r="K20" s="352" t="s">
        <v>243</v>
      </c>
      <c r="L20" s="407" t="s">
        <v>245</v>
      </c>
      <c r="M20" s="339"/>
      <c r="N20" s="339"/>
      <c r="O20" s="339"/>
      <c r="P20" s="408"/>
      <c r="Q20" s="408"/>
      <c r="R20" s="339"/>
      <c r="S20" s="339"/>
      <c r="T20" s="339"/>
      <c r="U20" s="42"/>
      <c r="V20" s="42"/>
      <c r="W20" s="42"/>
      <c r="X20" s="42"/>
      <c r="Y20" s="42"/>
      <c r="Z20" s="42"/>
      <c r="AA20" s="42"/>
      <c r="AB20" s="42"/>
      <c r="AC20" s="42"/>
      <c r="AD20" s="42"/>
      <c r="AE20" s="42"/>
      <c r="AF20" s="42"/>
    </row>
    <row r="21" spans="3:32" s="8" customFormat="1" ht="18" thickBot="1">
      <c r="C21" s="244"/>
      <c r="D21" s="245"/>
      <c r="E21" s="63"/>
      <c r="F21" s="63"/>
      <c r="G21" s="63"/>
      <c r="H21" s="63"/>
      <c r="I21" s="243"/>
      <c r="U21" s="42"/>
      <c r="V21" s="42"/>
      <c r="W21" s="42"/>
      <c r="X21" s="42"/>
      <c r="Y21" s="42"/>
      <c r="Z21" s="42"/>
      <c r="AA21" s="42"/>
      <c r="AB21" s="42"/>
      <c r="AC21" s="42"/>
      <c r="AD21" s="42"/>
      <c r="AE21" s="42"/>
      <c r="AF21" s="42"/>
    </row>
    <row r="22" spans="3:32" s="8" customFormat="1" ht="17.25">
      <c r="C22" s="246"/>
      <c r="D22" s="246"/>
      <c r="E22" s="246"/>
      <c r="F22" s="246"/>
      <c r="G22" s="246"/>
      <c r="H22" s="246"/>
      <c r="I22" s="21"/>
      <c r="U22" s="42"/>
      <c r="V22" s="42"/>
      <c r="W22" s="42"/>
      <c r="X22" s="42"/>
      <c r="Y22" s="42"/>
      <c r="Z22" s="42"/>
      <c r="AA22" s="42"/>
      <c r="AB22" s="42"/>
      <c r="AC22" s="42"/>
      <c r="AD22" s="42"/>
      <c r="AE22" s="42"/>
      <c r="AF22" s="42"/>
    </row>
    <row r="23" spans="3:32" s="8" customFormat="1" ht="27.75">
      <c r="C23" s="21"/>
      <c r="D23" s="21"/>
      <c r="E23" s="21"/>
      <c r="F23" s="25" t="s">
        <v>319</v>
      </c>
      <c r="G23" s="21"/>
      <c r="H23" s="21"/>
      <c r="O23" s="42"/>
      <c r="P23" s="43"/>
      <c r="Q23" s="43"/>
      <c r="R23" s="42"/>
      <c r="S23" s="42"/>
      <c r="T23" s="42"/>
      <c r="U23" s="42"/>
      <c r="V23" s="42"/>
      <c r="W23" s="42"/>
      <c r="X23" s="42"/>
      <c r="Y23" s="42"/>
      <c r="Z23" s="42"/>
      <c r="AA23" s="42"/>
      <c r="AB23" s="42"/>
      <c r="AC23" s="42"/>
      <c r="AD23" s="42"/>
      <c r="AE23" s="42"/>
      <c r="AF23" s="42"/>
    </row>
    <row r="24" spans="3:39" ht="27" customHeight="1">
      <c r="C24" s="353"/>
      <c r="D24" s="353"/>
      <c r="E24" s="353"/>
      <c r="F24" s="404" t="s">
        <v>320</v>
      </c>
      <c r="G24" s="353"/>
      <c r="H24" s="353"/>
      <c r="J24" s="353"/>
      <c r="K24" s="353"/>
      <c r="L24" s="353"/>
      <c r="M24" s="353"/>
      <c r="N24" s="353"/>
      <c r="O24" s="353"/>
      <c r="P24" s="353"/>
      <c r="Q24" s="353"/>
      <c r="R24" s="353"/>
      <c r="S24" s="353"/>
      <c r="T24" s="353"/>
      <c r="U24" s="353"/>
      <c r="V24" s="353"/>
      <c r="W24" s="353"/>
      <c r="X24" s="353"/>
      <c r="Y24" s="353"/>
      <c r="Z24" s="353"/>
      <c r="AA24" s="353"/>
      <c r="AB24" s="353"/>
      <c r="AC24" s="353"/>
      <c r="AD24" s="353"/>
      <c r="AE24" s="353"/>
      <c r="AF24" s="353"/>
      <c r="AG24" s="353"/>
      <c r="AH24" s="353"/>
      <c r="AI24" s="353"/>
      <c r="AJ24" s="353"/>
      <c r="AK24" s="353"/>
      <c r="AL24" s="353"/>
      <c r="AM24" s="353"/>
    </row>
    <row r="25" spans="3:39" ht="17.25">
      <c r="C25" s="353"/>
      <c r="D25" s="353"/>
      <c r="E25" s="353"/>
      <c r="F25" s="353"/>
      <c r="G25" s="353"/>
      <c r="H25" s="353"/>
      <c r="I25" s="353"/>
      <c r="J25" s="353"/>
      <c r="K25" s="353"/>
      <c r="L25" s="353"/>
      <c r="M25" s="353"/>
      <c r="N25" s="353"/>
      <c r="O25" s="353"/>
      <c r="P25" s="353"/>
      <c r="Q25" s="353"/>
      <c r="R25" s="353"/>
      <c r="S25" s="353"/>
      <c r="T25" s="353"/>
      <c r="U25" s="353"/>
      <c r="V25" s="353"/>
      <c r="W25" s="353"/>
      <c r="X25" s="353"/>
      <c r="Y25" s="353"/>
      <c r="Z25" s="353"/>
      <c r="AA25" s="353"/>
      <c r="AB25" s="353"/>
      <c r="AC25" s="353"/>
      <c r="AD25" s="353"/>
      <c r="AE25" s="353"/>
      <c r="AF25" s="353"/>
      <c r="AG25" s="353"/>
      <c r="AH25" s="353"/>
      <c r="AI25" s="353"/>
      <c r="AJ25" s="353"/>
      <c r="AK25" s="353"/>
      <c r="AL25" s="353"/>
      <c r="AM25" s="353"/>
    </row>
    <row r="26" spans="3:39" ht="17.25">
      <c r="C26" s="353"/>
      <c r="D26" s="353"/>
      <c r="E26" s="353"/>
      <c r="F26" s="353"/>
      <c r="G26" s="353"/>
      <c r="H26" s="353"/>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3"/>
      <c r="AI26" s="353"/>
      <c r="AJ26" s="353"/>
      <c r="AK26" s="353"/>
      <c r="AL26" s="353"/>
      <c r="AM26" s="353"/>
    </row>
    <row r="27" spans="1:39" s="8" customFormat="1" ht="21.75">
      <c r="A27" s="259" t="s">
        <v>214</v>
      </c>
      <c r="B27" s="260" t="s">
        <v>223</v>
      </c>
      <c r="C27" s="348" t="e">
        <f>IF('1_Forecast Tool'!$F$130=C$28,"Transition","")</f>
        <v>#N/A</v>
      </c>
      <c r="D27" s="348" t="e">
        <f>IF('1_Forecast Tool'!$F$130=D$28,"Transition","")</f>
        <v>#N/A</v>
      </c>
      <c r="E27" s="348" t="e">
        <f>IF('1_Forecast Tool'!$F$130=E$28,"Transition","")</f>
        <v>#N/A</v>
      </c>
      <c r="F27" s="348" t="e">
        <f>IF('1_Forecast Tool'!$F$130=F$28,"Transition","")</f>
        <v>#N/A</v>
      </c>
      <c r="G27" s="348" t="e">
        <f>IF('1_Forecast Tool'!$F$130=G$28,"Transition","")</f>
        <v>#N/A</v>
      </c>
      <c r="H27" s="348" t="e">
        <f>IF('1_Forecast Tool'!$F$130=H$28,"Transition","")</f>
        <v>#N/A</v>
      </c>
      <c r="I27" s="348" t="e">
        <f>IF('1_Forecast Tool'!$F$130=I$28,"Transition","")</f>
        <v>#N/A</v>
      </c>
      <c r="J27" s="348" t="e">
        <f>IF('1_Forecast Tool'!$F$130=J$28,"Transition","")</f>
        <v>#N/A</v>
      </c>
      <c r="K27" s="348" t="e">
        <f>IF('1_Forecast Tool'!$F$130=K$28,"Transition","")</f>
        <v>#N/A</v>
      </c>
      <c r="L27" s="348" t="e">
        <f>IF('1_Forecast Tool'!$F$130=L$28,"Transition","")</f>
        <v>#N/A</v>
      </c>
      <c r="M27" s="348" t="e">
        <f>IF('1_Forecast Tool'!$F$130=M$28,"Transition","")</f>
        <v>#N/A</v>
      </c>
      <c r="N27" s="348" t="e">
        <f>IF('1_Forecast Tool'!$F$130=N$28,"Transition","")</f>
        <v>#N/A</v>
      </c>
      <c r="O27" s="348" t="e">
        <f>IF('1_Forecast Tool'!$F$130=O$28,"Transition","")</f>
        <v>#N/A</v>
      </c>
      <c r="P27" s="348" t="e">
        <f>IF('1_Forecast Tool'!$F$130=P$28,"Transition","")</f>
        <v>#N/A</v>
      </c>
      <c r="Q27" s="348" t="e">
        <f>IF('1_Forecast Tool'!$F$130=Q$28,"Transition","")</f>
        <v>#N/A</v>
      </c>
      <c r="R27" s="348" t="e">
        <f>IF('1_Forecast Tool'!$F$130=R$28,"Transition","")</f>
        <v>#N/A</v>
      </c>
      <c r="S27" s="348" t="e">
        <f>IF('1_Forecast Tool'!$F$130=S$28,"Transition","")</f>
        <v>#N/A</v>
      </c>
      <c r="T27" s="348" t="e">
        <f>IF('1_Forecast Tool'!$F$130=T$28,"Transition","")</f>
        <v>#N/A</v>
      </c>
      <c r="U27" s="348" t="e">
        <f>IF('1_Forecast Tool'!$F$130=U$28,"Transition","")</f>
        <v>#N/A</v>
      </c>
      <c r="V27" s="348" t="e">
        <f>IF('1_Forecast Tool'!$F$130=V$28,"Transition","")</f>
        <v>#N/A</v>
      </c>
      <c r="W27" s="348" t="e">
        <f>IF('1_Forecast Tool'!$F$130=W$28,"Transition","")</f>
        <v>#N/A</v>
      </c>
      <c r="X27" s="348" t="e">
        <f>IF('1_Forecast Tool'!$F$130=X$28,"Transition","")</f>
        <v>#N/A</v>
      </c>
      <c r="Y27" s="348" t="e">
        <f>IF('1_Forecast Tool'!$F$130=Y$28,"Transition","")</f>
        <v>#N/A</v>
      </c>
      <c r="Z27" s="348" t="e">
        <f>IF('1_Forecast Tool'!$F$130=Z$28,"Transition","")</f>
        <v>#N/A</v>
      </c>
      <c r="AA27" s="348" t="e">
        <f>IF('1_Forecast Tool'!$F$130=AA$28,"Transition","")</f>
        <v>#N/A</v>
      </c>
      <c r="AB27" s="348" t="e">
        <f>IF('1_Forecast Tool'!$F$130=AB$28,"Transition","")</f>
        <v>#N/A</v>
      </c>
      <c r="AC27" s="348" t="e">
        <f>IF('1_Forecast Tool'!$F$130=AC$28,"Transition","")</f>
        <v>#N/A</v>
      </c>
      <c r="AD27" s="348" t="e">
        <f>IF('1_Forecast Tool'!$F$130=AD$28,"Transition","")</f>
        <v>#N/A</v>
      </c>
      <c r="AE27" s="348" t="e">
        <f>IF('1_Forecast Tool'!$F$130=AE$28,"Transition","")</f>
        <v>#N/A</v>
      </c>
      <c r="AF27" s="348" t="e">
        <f>IF('1_Forecast Tool'!$F$130=AF$28,"Transition","")</f>
        <v>#N/A</v>
      </c>
      <c r="AG27" s="348" t="e">
        <f>IF('1_Forecast Tool'!$F$130=AG$28,"Transition","")</f>
        <v>#N/A</v>
      </c>
      <c r="AH27" s="348" t="e">
        <f>IF('1_Forecast Tool'!$F$130=AH$28,"Transition","")</f>
        <v>#N/A</v>
      </c>
      <c r="AI27" s="348" t="e">
        <f>IF('1_Forecast Tool'!$F$130=AI$28,"Transition","")</f>
        <v>#N/A</v>
      </c>
      <c r="AJ27" s="348" t="e">
        <f>IF('1_Forecast Tool'!$F$130=AJ$28,"Transition","")</f>
        <v>#N/A</v>
      </c>
      <c r="AK27" s="348" t="e">
        <f>IF('1_Forecast Tool'!$F$130=AK$28,"Transition","")</f>
        <v>#N/A</v>
      </c>
      <c r="AL27" s="348" t="e">
        <f>IF('1_Forecast Tool'!$F$130=AL$28,"Transition","")</f>
        <v>#N/A</v>
      </c>
      <c r="AM27" s="348" t="e">
        <f>IF('1_Forecast Tool'!$F$130=AM$28,"Transition","")</f>
        <v>#N/A</v>
      </c>
    </row>
    <row r="28" spans="1:39" ht="17.25">
      <c r="A28" s="354"/>
      <c r="B28" s="8"/>
      <c r="C28" s="261" t="e">
        <f>C135</f>
        <v>#N/A</v>
      </c>
      <c r="D28" s="261" t="e">
        <f>EDATE(C28,1)</f>
        <v>#N/A</v>
      </c>
      <c r="E28" s="261" t="e">
        <f aca="true" t="shared" si="0" ref="E28:AM28">EDATE(D28,1)</f>
        <v>#N/A</v>
      </c>
      <c r="F28" s="261" t="e">
        <f t="shared" si="0"/>
        <v>#N/A</v>
      </c>
      <c r="G28" s="261" t="e">
        <f t="shared" si="0"/>
        <v>#N/A</v>
      </c>
      <c r="H28" s="261" t="e">
        <f t="shared" si="0"/>
        <v>#N/A</v>
      </c>
      <c r="I28" s="261" t="e">
        <f t="shared" si="0"/>
        <v>#N/A</v>
      </c>
      <c r="J28" s="261" t="e">
        <f t="shared" si="0"/>
        <v>#N/A</v>
      </c>
      <c r="K28" s="261" t="e">
        <f t="shared" si="0"/>
        <v>#N/A</v>
      </c>
      <c r="L28" s="261" t="e">
        <f t="shared" si="0"/>
        <v>#N/A</v>
      </c>
      <c r="M28" s="261" t="e">
        <f t="shared" si="0"/>
        <v>#N/A</v>
      </c>
      <c r="N28" s="261" t="e">
        <f t="shared" si="0"/>
        <v>#N/A</v>
      </c>
      <c r="O28" s="261" t="e">
        <f t="shared" si="0"/>
        <v>#N/A</v>
      </c>
      <c r="P28" s="261" t="e">
        <f t="shared" si="0"/>
        <v>#N/A</v>
      </c>
      <c r="Q28" s="261" t="e">
        <f t="shared" si="0"/>
        <v>#N/A</v>
      </c>
      <c r="R28" s="261" t="e">
        <f t="shared" si="0"/>
        <v>#N/A</v>
      </c>
      <c r="S28" s="261" t="e">
        <f t="shared" si="0"/>
        <v>#N/A</v>
      </c>
      <c r="T28" s="261" t="e">
        <f t="shared" si="0"/>
        <v>#N/A</v>
      </c>
      <c r="U28" s="261" t="e">
        <f t="shared" si="0"/>
        <v>#N/A</v>
      </c>
      <c r="V28" s="261" t="e">
        <f t="shared" si="0"/>
        <v>#N/A</v>
      </c>
      <c r="W28" s="261" t="e">
        <f t="shared" si="0"/>
        <v>#N/A</v>
      </c>
      <c r="X28" s="261" t="e">
        <f t="shared" si="0"/>
        <v>#N/A</v>
      </c>
      <c r="Y28" s="261" t="e">
        <f t="shared" si="0"/>
        <v>#N/A</v>
      </c>
      <c r="Z28" s="261" t="e">
        <f t="shared" si="0"/>
        <v>#N/A</v>
      </c>
      <c r="AA28" s="261" t="e">
        <f t="shared" si="0"/>
        <v>#N/A</v>
      </c>
      <c r="AB28" s="261" t="e">
        <f t="shared" si="0"/>
        <v>#N/A</v>
      </c>
      <c r="AC28" s="261" t="e">
        <f t="shared" si="0"/>
        <v>#N/A</v>
      </c>
      <c r="AD28" s="261" t="e">
        <f t="shared" si="0"/>
        <v>#N/A</v>
      </c>
      <c r="AE28" s="261" t="e">
        <f>EDATE(AD28,1)</f>
        <v>#N/A</v>
      </c>
      <c r="AF28" s="261" t="e">
        <f t="shared" si="0"/>
        <v>#N/A</v>
      </c>
      <c r="AG28" s="261" t="e">
        <f t="shared" si="0"/>
        <v>#N/A</v>
      </c>
      <c r="AH28" s="261" t="e">
        <f t="shared" si="0"/>
        <v>#N/A</v>
      </c>
      <c r="AI28" s="261" t="e">
        <f t="shared" si="0"/>
        <v>#N/A</v>
      </c>
      <c r="AJ28" s="261" t="e">
        <f t="shared" si="0"/>
        <v>#N/A</v>
      </c>
      <c r="AK28" s="261" t="e">
        <f t="shared" si="0"/>
        <v>#N/A</v>
      </c>
      <c r="AL28" s="261" t="e">
        <f t="shared" si="0"/>
        <v>#N/A</v>
      </c>
      <c r="AM28" s="261" t="e">
        <f t="shared" si="0"/>
        <v>#N/A</v>
      </c>
    </row>
    <row r="29" spans="1:39" ht="17.25">
      <c r="A29" s="354"/>
      <c r="B29" s="83" t="s">
        <v>215</v>
      </c>
      <c r="C29" s="262">
        <f>G13</f>
        <v>0</v>
      </c>
      <c r="D29" s="262" t="e">
        <f aca="true" t="shared" si="1" ref="D29:AM29">C29+SUM(C31:C33,C35)-C30</f>
        <v>#N/A</v>
      </c>
      <c r="E29" s="262" t="e">
        <f t="shared" si="1"/>
        <v>#N/A</v>
      </c>
      <c r="F29" s="262" t="e">
        <f t="shared" si="1"/>
        <v>#N/A</v>
      </c>
      <c r="G29" s="262" t="e">
        <f t="shared" si="1"/>
        <v>#N/A</v>
      </c>
      <c r="H29" s="263" t="e">
        <f t="shared" si="1"/>
        <v>#N/A</v>
      </c>
      <c r="I29" s="262" t="e">
        <f t="shared" si="1"/>
        <v>#N/A</v>
      </c>
      <c r="J29" s="262" t="e">
        <f t="shared" si="1"/>
        <v>#N/A</v>
      </c>
      <c r="K29" s="262" t="e">
        <f t="shared" si="1"/>
        <v>#N/A</v>
      </c>
      <c r="L29" s="262" t="e">
        <f t="shared" si="1"/>
        <v>#N/A</v>
      </c>
      <c r="M29" s="262" t="e">
        <f t="shared" si="1"/>
        <v>#N/A</v>
      </c>
      <c r="N29" s="263" t="e">
        <f t="shared" si="1"/>
        <v>#N/A</v>
      </c>
      <c r="O29" s="262" t="e">
        <f t="shared" si="1"/>
        <v>#N/A</v>
      </c>
      <c r="P29" s="262" t="e">
        <f t="shared" si="1"/>
        <v>#N/A</v>
      </c>
      <c r="Q29" s="262" t="e">
        <f t="shared" si="1"/>
        <v>#N/A</v>
      </c>
      <c r="R29" s="262" t="e">
        <f t="shared" si="1"/>
        <v>#N/A</v>
      </c>
      <c r="S29" s="262" t="e">
        <f t="shared" si="1"/>
        <v>#N/A</v>
      </c>
      <c r="T29" s="263" t="e">
        <f t="shared" si="1"/>
        <v>#N/A</v>
      </c>
      <c r="U29" s="262" t="e">
        <f t="shared" si="1"/>
        <v>#N/A</v>
      </c>
      <c r="V29" s="262" t="e">
        <f t="shared" si="1"/>
        <v>#N/A</v>
      </c>
      <c r="W29" s="262" t="e">
        <f t="shared" si="1"/>
        <v>#N/A</v>
      </c>
      <c r="X29" s="262" t="e">
        <f t="shared" si="1"/>
        <v>#N/A</v>
      </c>
      <c r="Y29" s="262" t="e">
        <f t="shared" si="1"/>
        <v>#N/A</v>
      </c>
      <c r="Z29" s="263" t="e">
        <f t="shared" si="1"/>
        <v>#N/A</v>
      </c>
      <c r="AA29" s="262" t="e">
        <f t="shared" si="1"/>
        <v>#N/A</v>
      </c>
      <c r="AB29" s="262" t="e">
        <f t="shared" si="1"/>
        <v>#N/A</v>
      </c>
      <c r="AC29" s="262" t="e">
        <f t="shared" si="1"/>
        <v>#N/A</v>
      </c>
      <c r="AD29" s="262" t="e">
        <f t="shared" si="1"/>
        <v>#N/A</v>
      </c>
      <c r="AE29" s="262" t="e">
        <f t="shared" si="1"/>
        <v>#N/A</v>
      </c>
      <c r="AF29" s="263" t="e">
        <f t="shared" si="1"/>
        <v>#N/A</v>
      </c>
      <c r="AG29" s="262" t="e">
        <f t="shared" si="1"/>
        <v>#N/A</v>
      </c>
      <c r="AH29" s="262" t="e">
        <f t="shared" si="1"/>
        <v>#N/A</v>
      </c>
      <c r="AI29" s="262" t="e">
        <f t="shared" si="1"/>
        <v>#N/A</v>
      </c>
      <c r="AJ29" s="262" t="e">
        <f t="shared" si="1"/>
        <v>#N/A</v>
      </c>
      <c r="AK29" s="262" t="e">
        <f t="shared" si="1"/>
        <v>#N/A</v>
      </c>
      <c r="AL29" s="263" t="e">
        <f t="shared" si="1"/>
        <v>#N/A</v>
      </c>
      <c r="AM29" s="262" t="e">
        <f t="shared" si="1"/>
        <v>#N/A</v>
      </c>
    </row>
    <row r="30" spans="1:39" ht="17.25">
      <c r="A30" s="354"/>
      <c r="B30" s="264" t="s">
        <v>216</v>
      </c>
      <c r="C30" s="265" t="e">
        <f aca="true" t="shared" si="2" ref="C30:AM30">VLOOKUP(C28,$C$133:$AD$171,MATCH("D1-Cmltv",$C$134:$AD$134,0))</f>
        <v>#N/A</v>
      </c>
      <c r="D30" s="265" t="e">
        <f t="shared" si="2"/>
        <v>#N/A</v>
      </c>
      <c r="E30" s="265" t="e">
        <f t="shared" si="2"/>
        <v>#N/A</v>
      </c>
      <c r="F30" s="265" t="e">
        <f t="shared" si="2"/>
        <v>#N/A</v>
      </c>
      <c r="G30" s="265" t="e">
        <f t="shared" si="2"/>
        <v>#N/A</v>
      </c>
      <c r="H30" s="265" t="e">
        <f t="shared" si="2"/>
        <v>#N/A</v>
      </c>
      <c r="I30" s="266" t="e">
        <f t="shared" si="2"/>
        <v>#N/A</v>
      </c>
      <c r="J30" s="265" t="e">
        <f t="shared" si="2"/>
        <v>#N/A</v>
      </c>
      <c r="K30" s="265" t="e">
        <f t="shared" si="2"/>
        <v>#N/A</v>
      </c>
      <c r="L30" s="265" t="e">
        <f t="shared" si="2"/>
        <v>#N/A</v>
      </c>
      <c r="M30" s="265" t="e">
        <f t="shared" si="2"/>
        <v>#N/A</v>
      </c>
      <c r="N30" s="265" t="e">
        <f t="shared" si="2"/>
        <v>#N/A</v>
      </c>
      <c r="O30" s="266" t="e">
        <f t="shared" si="2"/>
        <v>#N/A</v>
      </c>
      <c r="P30" s="265" t="e">
        <f t="shared" si="2"/>
        <v>#N/A</v>
      </c>
      <c r="Q30" s="265" t="e">
        <f t="shared" si="2"/>
        <v>#N/A</v>
      </c>
      <c r="R30" s="265" t="e">
        <f t="shared" si="2"/>
        <v>#N/A</v>
      </c>
      <c r="S30" s="265" t="e">
        <f t="shared" si="2"/>
        <v>#N/A</v>
      </c>
      <c r="T30" s="265" t="e">
        <f t="shared" si="2"/>
        <v>#N/A</v>
      </c>
      <c r="U30" s="266" t="e">
        <f t="shared" si="2"/>
        <v>#N/A</v>
      </c>
      <c r="V30" s="265" t="e">
        <f t="shared" si="2"/>
        <v>#N/A</v>
      </c>
      <c r="W30" s="265" t="e">
        <f t="shared" si="2"/>
        <v>#N/A</v>
      </c>
      <c r="X30" s="265" t="e">
        <f t="shared" si="2"/>
        <v>#N/A</v>
      </c>
      <c r="Y30" s="265" t="e">
        <f t="shared" si="2"/>
        <v>#N/A</v>
      </c>
      <c r="Z30" s="267" t="e">
        <f t="shared" si="2"/>
        <v>#N/A</v>
      </c>
      <c r="AA30" s="265" t="e">
        <f t="shared" si="2"/>
        <v>#N/A</v>
      </c>
      <c r="AB30" s="265" t="e">
        <f t="shared" si="2"/>
        <v>#N/A</v>
      </c>
      <c r="AC30" s="265" t="e">
        <f t="shared" si="2"/>
        <v>#N/A</v>
      </c>
      <c r="AD30" s="265" t="e">
        <f t="shared" si="2"/>
        <v>#N/A</v>
      </c>
      <c r="AE30" s="265" t="e">
        <f t="shared" si="2"/>
        <v>#N/A</v>
      </c>
      <c r="AF30" s="267" t="e">
        <f t="shared" si="2"/>
        <v>#N/A</v>
      </c>
      <c r="AG30" s="265" t="e">
        <f t="shared" si="2"/>
        <v>#N/A</v>
      </c>
      <c r="AH30" s="265" t="e">
        <f t="shared" si="2"/>
        <v>#N/A</v>
      </c>
      <c r="AI30" s="265" t="e">
        <f t="shared" si="2"/>
        <v>#N/A</v>
      </c>
      <c r="AJ30" s="265" t="e">
        <f t="shared" si="2"/>
        <v>#N/A</v>
      </c>
      <c r="AK30" s="265" t="e">
        <f t="shared" si="2"/>
        <v>#N/A</v>
      </c>
      <c r="AL30" s="267" t="e">
        <f t="shared" si="2"/>
        <v>#N/A</v>
      </c>
      <c r="AM30" s="265" t="e">
        <f t="shared" si="2"/>
        <v>#N/A</v>
      </c>
    </row>
    <row r="31" spans="1:39" ht="17.25">
      <c r="A31" s="354" t="s">
        <v>9</v>
      </c>
      <c r="B31" s="264" t="s">
        <v>145</v>
      </c>
      <c r="C31" s="229"/>
      <c r="D31" s="229"/>
      <c r="E31" s="229"/>
      <c r="F31" s="229"/>
      <c r="G31" s="229"/>
      <c r="H31" s="230"/>
      <c r="I31" s="229"/>
      <c r="J31" s="229"/>
      <c r="K31" s="229"/>
      <c r="L31" s="229"/>
      <c r="M31" s="229"/>
      <c r="N31" s="230"/>
      <c r="O31" s="229"/>
      <c r="P31" s="229"/>
      <c r="Q31" s="229"/>
      <c r="R31" s="229"/>
      <c r="S31" s="229"/>
      <c r="T31" s="230"/>
      <c r="U31" s="229"/>
      <c r="V31" s="229"/>
      <c r="W31" s="229"/>
      <c r="X31" s="229"/>
      <c r="Y31" s="229"/>
      <c r="Z31" s="230"/>
      <c r="AA31" s="229"/>
      <c r="AB31" s="229"/>
      <c r="AC31" s="229"/>
      <c r="AD31" s="229"/>
      <c r="AE31" s="229"/>
      <c r="AF31" s="230"/>
      <c r="AG31" s="229"/>
      <c r="AH31" s="229"/>
      <c r="AI31" s="229"/>
      <c r="AJ31" s="229"/>
      <c r="AK31" s="229"/>
      <c r="AL31" s="230"/>
      <c r="AM31" s="229"/>
    </row>
    <row r="32" spans="1:39" ht="17.25">
      <c r="A32" s="354" t="s">
        <v>10</v>
      </c>
      <c r="B32" s="264" t="s">
        <v>146</v>
      </c>
      <c r="C32" s="231"/>
      <c r="D32" s="231"/>
      <c r="E32" s="231"/>
      <c r="F32" s="231"/>
      <c r="G32" s="231"/>
      <c r="H32" s="232"/>
      <c r="I32" s="231"/>
      <c r="J32" s="231"/>
      <c r="K32" s="231"/>
      <c r="L32" s="231"/>
      <c r="M32" s="231"/>
      <c r="N32" s="232"/>
      <c r="O32" s="231"/>
      <c r="P32" s="231"/>
      <c r="Q32" s="231"/>
      <c r="R32" s="231"/>
      <c r="S32" s="231"/>
      <c r="T32" s="232"/>
      <c r="U32" s="231"/>
      <c r="V32" s="231"/>
      <c r="W32" s="231"/>
      <c r="X32" s="231"/>
      <c r="Y32" s="231"/>
      <c r="Z32" s="232"/>
      <c r="AA32" s="231"/>
      <c r="AB32" s="231"/>
      <c r="AC32" s="231"/>
      <c r="AD32" s="231"/>
      <c r="AE32" s="231"/>
      <c r="AF32" s="232"/>
      <c r="AG32" s="231"/>
      <c r="AH32" s="231"/>
      <c r="AI32" s="231"/>
      <c r="AJ32" s="231"/>
      <c r="AK32" s="231"/>
      <c r="AL32" s="232"/>
      <c r="AM32" s="231"/>
    </row>
    <row r="33" spans="1:39" ht="17.25">
      <c r="A33" s="354" t="s">
        <v>11</v>
      </c>
      <c r="B33" s="264" t="s">
        <v>154</v>
      </c>
      <c r="C33" s="231"/>
      <c r="D33" s="231"/>
      <c r="E33" s="231"/>
      <c r="F33" s="231"/>
      <c r="G33" s="231"/>
      <c r="H33" s="232"/>
      <c r="I33" s="231"/>
      <c r="J33" s="231"/>
      <c r="K33" s="231"/>
      <c r="L33" s="231"/>
      <c r="M33" s="231"/>
      <c r="N33" s="232"/>
      <c r="O33" s="231"/>
      <c r="P33" s="231"/>
      <c r="Q33" s="231"/>
      <c r="R33" s="231"/>
      <c r="S33" s="231"/>
      <c r="T33" s="232"/>
      <c r="U33" s="231"/>
      <c r="V33" s="231"/>
      <c r="W33" s="231"/>
      <c r="X33" s="231"/>
      <c r="Y33" s="231"/>
      <c r="Z33" s="232"/>
      <c r="AA33" s="231"/>
      <c r="AB33" s="231"/>
      <c r="AC33" s="231"/>
      <c r="AD33" s="231"/>
      <c r="AE33" s="231"/>
      <c r="AF33" s="232"/>
      <c r="AG33" s="231"/>
      <c r="AH33" s="231"/>
      <c r="AI33" s="231"/>
      <c r="AJ33" s="231"/>
      <c r="AK33" s="231"/>
      <c r="AL33" s="232"/>
      <c r="AM33" s="231"/>
    </row>
    <row r="34" spans="1:39" ht="17.25">
      <c r="A34" s="354"/>
      <c r="B34" s="264" t="s">
        <v>153</v>
      </c>
      <c r="C34" s="268" t="e">
        <f>C29-C30+SUM(C31:C33,C35)</f>
        <v>#N/A</v>
      </c>
      <c r="D34" s="268" t="e">
        <f aca="true" t="shared" si="3" ref="D34:AM34">D29-D30+SUM(D31:D33,D35)</f>
        <v>#N/A</v>
      </c>
      <c r="E34" s="268" t="e">
        <f t="shared" si="3"/>
        <v>#N/A</v>
      </c>
      <c r="F34" s="268" t="e">
        <f t="shared" si="3"/>
        <v>#N/A</v>
      </c>
      <c r="G34" s="268" t="e">
        <f t="shared" si="3"/>
        <v>#N/A</v>
      </c>
      <c r="H34" s="269" t="e">
        <f t="shared" si="3"/>
        <v>#N/A</v>
      </c>
      <c r="I34" s="268" t="e">
        <f t="shared" si="3"/>
        <v>#N/A</v>
      </c>
      <c r="J34" s="268" t="e">
        <f t="shared" si="3"/>
        <v>#N/A</v>
      </c>
      <c r="K34" s="268" t="e">
        <f t="shared" si="3"/>
        <v>#N/A</v>
      </c>
      <c r="L34" s="268" t="e">
        <f t="shared" si="3"/>
        <v>#N/A</v>
      </c>
      <c r="M34" s="268" t="e">
        <f t="shared" si="3"/>
        <v>#N/A</v>
      </c>
      <c r="N34" s="269" t="e">
        <f t="shared" si="3"/>
        <v>#N/A</v>
      </c>
      <c r="O34" s="268" t="e">
        <f t="shared" si="3"/>
        <v>#N/A</v>
      </c>
      <c r="P34" s="268" t="e">
        <f t="shared" si="3"/>
        <v>#N/A</v>
      </c>
      <c r="Q34" s="268" t="e">
        <f t="shared" si="3"/>
        <v>#N/A</v>
      </c>
      <c r="R34" s="268" t="e">
        <f t="shared" si="3"/>
        <v>#N/A</v>
      </c>
      <c r="S34" s="268" t="e">
        <f t="shared" si="3"/>
        <v>#N/A</v>
      </c>
      <c r="T34" s="269" t="e">
        <f t="shared" si="3"/>
        <v>#N/A</v>
      </c>
      <c r="U34" s="268" t="e">
        <f t="shared" si="3"/>
        <v>#N/A</v>
      </c>
      <c r="V34" s="268" t="e">
        <f t="shared" si="3"/>
        <v>#N/A</v>
      </c>
      <c r="W34" s="268" t="e">
        <f t="shared" si="3"/>
        <v>#N/A</v>
      </c>
      <c r="X34" s="268" t="e">
        <f t="shared" si="3"/>
        <v>#N/A</v>
      </c>
      <c r="Y34" s="268" t="e">
        <f t="shared" si="3"/>
        <v>#N/A</v>
      </c>
      <c r="Z34" s="269" t="e">
        <f t="shared" si="3"/>
        <v>#N/A</v>
      </c>
      <c r="AA34" s="268" t="e">
        <f t="shared" si="3"/>
        <v>#N/A</v>
      </c>
      <c r="AB34" s="268" t="e">
        <f t="shared" si="3"/>
        <v>#N/A</v>
      </c>
      <c r="AC34" s="268" t="e">
        <f t="shared" si="3"/>
        <v>#N/A</v>
      </c>
      <c r="AD34" s="268" t="e">
        <f t="shared" si="3"/>
        <v>#N/A</v>
      </c>
      <c r="AE34" s="268" t="e">
        <f t="shared" si="3"/>
        <v>#N/A</v>
      </c>
      <c r="AF34" s="269" t="e">
        <f t="shared" si="3"/>
        <v>#N/A</v>
      </c>
      <c r="AG34" s="268" t="e">
        <f t="shared" si="3"/>
        <v>#N/A</v>
      </c>
      <c r="AH34" s="268" t="e">
        <f t="shared" si="3"/>
        <v>#N/A</v>
      </c>
      <c r="AI34" s="268" t="e">
        <f t="shared" si="3"/>
        <v>#N/A</v>
      </c>
      <c r="AJ34" s="268" t="e">
        <f t="shared" si="3"/>
        <v>#N/A</v>
      </c>
      <c r="AK34" s="268" t="e">
        <f t="shared" si="3"/>
        <v>#N/A</v>
      </c>
      <c r="AL34" s="269" t="e">
        <f t="shared" si="3"/>
        <v>#N/A</v>
      </c>
      <c r="AM34" s="268" t="e">
        <f t="shared" si="3"/>
        <v>#N/A</v>
      </c>
    </row>
    <row r="35" spans="1:39" ht="17.25">
      <c r="A35" s="354" t="s">
        <v>12</v>
      </c>
      <c r="B35" s="264" t="s">
        <v>225</v>
      </c>
      <c r="C35" s="380">
        <f>_xlfn.IFERROR(IF($G$20="Yes",IF((SUM(C29,C31:C33)-C30)/AVERAGE(C30:E30)&lt;=$G$17,AVERAGE(C30:E30)*($G$18-(SUM(C29,C31:C33)-C30)/AVERAGE(C30:E30)),0),0),"")</f>
        <v>0</v>
      </c>
      <c r="D35" s="380">
        <f aca="true" t="shared" si="4" ref="D35:AM35">_xlfn.IFERROR(IF($G$20="Yes",IF((SUM(D29,D31:D33)-D30)/AVERAGE(D30:F30)&lt;=$G$17,AVERAGE(D30:F30)*($G$18-(SUM(D29,D31:D33)-D30)/AVERAGE(D30:F30)),0),0),"")</f>
        <v>0</v>
      </c>
      <c r="E35" s="380">
        <f t="shared" si="4"/>
        <v>0</v>
      </c>
      <c r="F35" s="380">
        <f t="shared" si="4"/>
        <v>0</v>
      </c>
      <c r="G35" s="380">
        <f t="shared" si="4"/>
        <v>0</v>
      </c>
      <c r="H35" s="381">
        <f t="shared" si="4"/>
        <v>0</v>
      </c>
      <c r="I35" s="380">
        <f t="shared" si="4"/>
        <v>0</v>
      </c>
      <c r="J35" s="380">
        <f t="shared" si="4"/>
        <v>0</v>
      </c>
      <c r="K35" s="380">
        <f t="shared" si="4"/>
        <v>0</v>
      </c>
      <c r="L35" s="380">
        <f t="shared" si="4"/>
        <v>0</v>
      </c>
      <c r="M35" s="380">
        <f t="shared" si="4"/>
        <v>0</v>
      </c>
      <c r="N35" s="381">
        <f t="shared" si="4"/>
        <v>0</v>
      </c>
      <c r="O35" s="380">
        <f t="shared" si="4"/>
        <v>0</v>
      </c>
      <c r="P35" s="380">
        <f t="shared" si="4"/>
        <v>0</v>
      </c>
      <c r="Q35" s="380">
        <f t="shared" si="4"/>
        <v>0</v>
      </c>
      <c r="R35" s="380">
        <f t="shared" si="4"/>
        <v>0</v>
      </c>
      <c r="S35" s="380">
        <f t="shared" si="4"/>
        <v>0</v>
      </c>
      <c r="T35" s="381">
        <f t="shared" si="4"/>
        <v>0</v>
      </c>
      <c r="U35" s="380">
        <f t="shared" si="4"/>
        <v>0</v>
      </c>
      <c r="V35" s="380">
        <f t="shared" si="4"/>
        <v>0</v>
      </c>
      <c r="W35" s="380">
        <f t="shared" si="4"/>
        <v>0</v>
      </c>
      <c r="X35" s="380">
        <f t="shared" si="4"/>
        <v>0</v>
      </c>
      <c r="Y35" s="380">
        <f t="shared" si="4"/>
        <v>0</v>
      </c>
      <c r="Z35" s="381">
        <f t="shared" si="4"/>
        <v>0</v>
      </c>
      <c r="AA35" s="380">
        <f t="shared" si="4"/>
        <v>0</v>
      </c>
      <c r="AB35" s="380">
        <f t="shared" si="4"/>
        <v>0</v>
      </c>
      <c r="AC35" s="380">
        <f t="shared" si="4"/>
        <v>0</v>
      </c>
      <c r="AD35" s="380">
        <f t="shared" si="4"/>
        <v>0</v>
      </c>
      <c r="AE35" s="380">
        <f t="shared" si="4"/>
        <v>0</v>
      </c>
      <c r="AF35" s="381">
        <f t="shared" si="4"/>
        <v>0</v>
      </c>
      <c r="AG35" s="380">
        <f t="shared" si="4"/>
        <v>0</v>
      </c>
      <c r="AH35" s="380">
        <f t="shared" si="4"/>
        <v>0</v>
      </c>
      <c r="AI35" s="380">
        <f t="shared" si="4"/>
        <v>0</v>
      </c>
      <c r="AJ35" s="380">
        <f t="shared" si="4"/>
        <v>0</v>
      </c>
      <c r="AK35" s="380">
        <f t="shared" si="4"/>
        <v>0</v>
      </c>
      <c r="AL35" s="381">
        <f t="shared" si="4"/>
        <v>0</v>
      </c>
      <c r="AM35" s="380">
        <f t="shared" si="4"/>
        <v>0</v>
      </c>
    </row>
    <row r="36" spans="1:39" ht="17.25">
      <c r="A36" s="354"/>
      <c r="B36" s="264" t="s">
        <v>51</v>
      </c>
      <c r="C36" s="270">
        <f>_xlfn.IFERROR(C34/AVERAGE(C30:E30),"")</f>
      </c>
      <c r="D36" s="270">
        <f aca="true" t="shared" si="5" ref="D36:AM36">_xlfn.IFERROR(D34/AVERAGE(D30:F30),"")</f>
      </c>
      <c r="E36" s="270">
        <f t="shared" si="5"/>
      </c>
      <c r="F36" s="270">
        <f t="shared" si="5"/>
      </c>
      <c r="G36" s="270">
        <f t="shared" si="5"/>
      </c>
      <c r="H36" s="271">
        <f t="shared" si="5"/>
      </c>
      <c r="I36" s="270">
        <f t="shared" si="5"/>
      </c>
      <c r="J36" s="270">
        <f t="shared" si="5"/>
      </c>
      <c r="K36" s="270">
        <f t="shared" si="5"/>
      </c>
      <c r="L36" s="270">
        <f t="shared" si="5"/>
      </c>
      <c r="M36" s="270">
        <f t="shared" si="5"/>
      </c>
      <c r="N36" s="271">
        <f t="shared" si="5"/>
      </c>
      <c r="O36" s="270">
        <f t="shared" si="5"/>
      </c>
      <c r="P36" s="270">
        <f t="shared" si="5"/>
      </c>
      <c r="Q36" s="270">
        <f t="shared" si="5"/>
      </c>
      <c r="R36" s="270">
        <f t="shared" si="5"/>
      </c>
      <c r="S36" s="270">
        <f t="shared" si="5"/>
      </c>
      <c r="T36" s="271">
        <f t="shared" si="5"/>
      </c>
      <c r="U36" s="270">
        <f t="shared" si="5"/>
      </c>
      <c r="V36" s="270">
        <f t="shared" si="5"/>
      </c>
      <c r="W36" s="270">
        <f t="shared" si="5"/>
      </c>
      <c r="X36" s="270">
        <f t="shared" si="5"/>
      </c>
      <c r="Y36" s="270">
        <f t="shared" si="5"/>
      </c>
      <c r="Z36" s="271">
        <f t="shared" si="5"/>
      </c>
      <c r="AA36" s="270">
        <f t="shared" si="5"/>
      </c>
      <c r="AB36" s="270">
        <f t="shared" si="5"/>
      </c>
      <c r="AC36" s="270">
        <f t="shared" si="5"/>
      </c>
      <c r="AD36" s="270">
        <f t="shared" si="5"/>
      </c>
      <c r="AE36" s="270">
        <f t="shared" si="5"/>
      </c>
      <c r="AF36" s="271">
        <f t="shared" si="5"/>
      </c>
      <c r="AG36" s="270">
        <f t="shared" si="5"/>
      </c>
      <c r="AH36" s="270">
        <f t="shared" si="5"/>
      </c>
      <c r="AI36" s="270">
        <f t="shared" si="5"/>
      </c>
      <c r="AJ36" s="270">
        <f t="shared" si="5"/>
      </c>
      <c r="AK36" s="270">
        <f t="shared" si="5"/>
      </c>
      <c r="AL36" s="271">
        <f t="shared" si="5"/>
      </c>
      <c r="AM36" s="270">
        <f t="shared" si="5"/>
      </c>
    </row>
    <row r="37" ht="15">
      <c r="J37" s="355"/>
    </row>
    <row r="38" spans="2:10" ht="17.25">
      <c r="B38" s="42" t="s">
        <v>321</v>
      </c>
      <c r="J38" s="355"/>
    </row>
    <row r="39" ht="17.25">
      <c r="B39" s="42" t="s">
        <v>322</v>
      </c>
    </row>
    <row r="40" spans="3:39" ht="17.25">
      <c r="C40" s="353"/>
      <c r="D40" s="353"/>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3"/>
      <c r="AF40" s="353"/>
      <c r="AG40" s="353"/>
      <c r="AH40" s="353"/>
      <c r="AI40" s="353"/>
      <c r="AJ40" s="353"/>
      <c r="AK40" s="353"/>
      <c r="AL40" s="353"/>
      <c r="AM40" s="353"/>
    </row>
    <row r="41" spans="1:39" s="8" customFormat="1" ht="21.75">
      <c r="A41" s="259" t="s">
        <v>156</v>
      </c>
      <c r="B41" s="260" t="s">
        <v>224</v>
      </c>
      <c r="C41" s="348" t="e">
        <f>C27</f>
        <v>#N/A</v>
      </c>
      <c r="D41" s="348" t="e">
        <f aca="true" t="shared" si="6" ref="D41:AM41">D27</f>
        <v>#N/A</v>
      </c>
      <c r="E41" s="348" t="e">
        <f t="shared" si="6"/>
        <v>#N/A</v>
      </c>
      <c r="F41" s="348" t="e">
        <f t="shared" si="6"/>
        <v>#N/A</v>
      </c>
      <c r="G41" s="348" t="e">
        <f t="shared" si="6"/>
        <v>#N/A</v>
      </c>
      <c r="H41" s="348" t="e">
        <f t="shared" si="6"/>
        <v>#N/A</v>
      </c>
      <c r="I41" s="348" t="e">
        <f t="shared" si="6"/>
        <v>#N/A</v>
      </c>
      <c r="J41" s="348" t="e">
        <f t="shared" si="6"/>
        <v>#N/A</v>
      </c>
      <c r="K41" s="348" t="e">
        <f t="shared" si="6"/>
        <v>#N/A</v>
      </c>
      <c r="L41" s="348" t="e">
        <f t="shared" si="6"/>
        <v>#N/A</v>
      </c>
      <c r="M41" s="348" t="e">
        <f t="shared" si="6"/>
        <v>#N/A</v>
      </c>
      <c r="N41" s="348" t="e">
        <f t="shared" si="6"/>
        <v>#N/A</v>
      </c>
      <c r="O41" s="348" t="e">
        <f t="shared" si="6"/>
        <v>#N/A</v>
      </c>
      <c r="P41" s="348" t="e">
        <f t="shared" si="6"/>
        <v>#N/A</v>
      </c>
      <c r="Q41" s="348" t="e">
        <f t="shared" si="6"/>
        <v>#N/A</v>
      </c>
      <c r="R41" s="348" t="e">
        <f t="shared" si="6"/>
        <v>#N/A</v>
      </c>
      <c r="S41" s="348" t="e">
        <f t="shared" si="6"/>
        <v>#N/A</v>
      </c>
      <c r="T41" s="348" t="e">
        <f t="shared" si="6"/>
        <v>#N/A</v>
      </c>
      <c r="U41" s="348" t="e">
        <f t="shared" si="6"/>
        <v>#N/A</v>
      </c>
      <c r="V41" s="348" t="e">
        <f t="shared" si="6"/>
        <v>#N/A</v>
      </c>
      <c r="W41" s="348" t="e">
        <f t="shared" si="6"/>
        <v>#N/A</v>
      </c>
      <c r="X41" s="348" t="e">
        <f t="shared" si="6"/>
        <v>#N/A</v>
      </c>
      <c r="Y41" s="348" t="e">
        <f t="shared" si="6"/>
        <v>#N/A</v>
      </c>
      <c r="Z41" s="348" t="e">
        <f t="shared" si="6"/>
        <v>#N/A</v>
      </c>
      <c r="AA41" s="348" t="e">
        <f t="shared" si="6"/>
        <v>#N/A</v>
      </c>
      <c r="AB41" s="348" t="e">
        <f t="shared" si="6"/>
        <v>#N/A</v>
      </c>
      <c r="AC41" s="348" t="e">
        <f t="shared" si="6"/>
        <v>#N/A</v>
      </c>
      <c r="AD41" s="348" t="e">
        <f t="shared" si="6"/>
        <v>#N/A</v>
      </c>
      <c r="AE41" s="348" t="e">
        <f t="shared" si="6"/>
        <v>#N/A</v>
      </c>
      <c r="AF41" s="348" t="e">
        <f t="shared" si="6"/>
        <v>#N/A</v>
      </c>
      <c r="AG41" s="348" t="e">
        <f t="shared" si="6"/>
        <v>#N/A</v>
      </c>
      <c r="AH41" s="348" t="e">
        <f t="shared" si="6"/>
        <v>#N/A</v>
      </c>
      <c r="AI41" s="348" t="e">
        <f t="shared" si="6"/>
        <v>#N/A</v>
      </c>
      <c r="AJ41" s="348" t="e">
        <f t="shared" si="6"/>
        <v>#N/A</v>
      </c>
      <c r="AK41" s="348" t="e">
        <f t="shared" si="6"/>
        <v>#N/A</v>
      </c>
      <c r="AL41" s="348" t="e">
        <f t="shared" si="6"/>
        <v>#N/A</v>
      </c>
      <c r="AM41" s="348" t="e">
        <f t="shared" si="6"/>
        <v>#N/A</v>
      </c>
    </row>
    <row r="42" spans="1:39" ht="17.25">
      <c r="A42" s="354"/>
      <c r="B42" s="8"/>
      <c r="C42" s="261" t="e">
        <f>C135</f>
        <v>#N/A</v>
      </c>
      <c r="D42" s="261" t="e">
        <f aca="true" t="shared" si="7" ref="D42:AM42">EDATE(C42,1)</f>
        <v>#N/A</v>
      </c>
      <c r="E42" s="261" t="e">
        <f t="shared" si="7"/>
        <v>#N/A</v>
      </c>
      <c r="F42" s="261" t="e">
        <f t="shared" si="7"/>
        <v>#N/A</v>
      </c>
      <c r="G42" s="261" t="e">
        <f t="shared" si="7"/>
        <v>#N/A</v>
      </c>
      <c r="H42" s="261" t="e">
        <f t="shared" si="7"/>
        <v>#N/A</v>
      </c>
      <c r="I42" s="261" t="e">
        <f t="shared" si="7"/>
        <v>#N/A</v>
      </c>
      <c r="J42" s="261" t="e">
        <f t="shared" si="7"/>
        <v>#N/A</v>
      </c>
      <c r="K42" s="261" t="e">
        <f t="shared" si="7"/>
        <v>#N/A</v>
      </c>
      <c r="L42" s="261" t="e">
        <f t="shared" si="7"/>
        <v>#N/A</v>
      </c>
      <c r="M42" s="261" t="e">
        <f t="shared" si="7"/>
        <v>#N/A</v>
      </c>
      <c r="N42" s="261" t="e">
        <f t="shared" si="7"/>
        <v>#N/A</v>
      </c>
      <c r="O42" s="261" t="e">
        <f t="shared" si="7"/>
        <v>#N/A</v>
      </c>
      <c r="P42" s="261" t="e">
        <f t="shared" si="7"/>
        <v>#N/A</v>
      </c>
      <c r="Q42" s="261" t="e">
        <f t="shared" si="7"/>
        <v>#N/A</v>
      </c>
      <c r="R42" s="261" t="e">
        <f t="shared" si="7"/>
        <v>#N/A</v>
      </c>
      <c r="S42" s="261" t="e">
        <f t="shared" si="7"/>
        <v>#N/A</v>
      </c>
      <c r="T42" s="261" t="e">
        <f t="shared" si="7"/>
        <v>#N/A</v>
      </c>
      <c r="U42" s="261" t="e">
        <f t="shared" si="7"/>
        <v>#N/A</v>
      </c>
      <c r="V42" s="261" t="e">
        <f t="shared" si="7"/>
        <v>#N/A</v>
      </c>
      <c r="W42" s="261" t="e">
        <f t="shared" si="7"/>
        <v>#N/A</v>
      </c>
      <c r="X42" s="261" t="e">
        <f t="shared" si="7"/>
        <v>#N/A</v>
      </c>
      <c r="Y42" s="261" t="e">
        <f t="shared" si="7"/>
        <v>#N/A</v>
      </c>
      <c r="Z42" s="261" t="e">
        <f t="shared" si="7"/>
        <v>#N/A</v>
      </c>
      <c r="AA42" s="261" t="e">
        <f t="shared" si="7"/>
        <v>#N/A</v>
      </c>
      <c r="AB42" s="261" t="e">
        <f t="shared" si="7"/>
        <v>#N/A</v>
      </c>
      <c r="AC42" s="261" t="e">
        <f t="shared" si="7"/>
        <v>#N/A</v>
      </c>
      <c r="AD42" s="261" t="e">
        <f t="shared" si="7"/>
        <v>#N/A</v>
      </c>
      <c r="AE42" s="261" t="e">
        <f t="shared" si="7"/>
        <v>#N/A</v>
      </c>
      <c r="AF42" s="261" t="e">
        <f t="shared" si="7"/>
        <v>#N/A</v>
      </c>
      <c r="AG42" s="261" t="e">
        <f t="shared" si="7"/>
        <v>#N/A</v>
      </c>
      <c r="AH42" s="261" t="e">
        <f t="shared" si="7"/>
        <v>#N/A</v>
      </c>
      <c r="AI42" s="261" t="e">
        <f t="shared" si="7"/>
        <v>#N/A</v>
      </c>
      <c r="AJ42" s="261" t="e">
        <f t="shared" si="7"/>
        <v>#N/A</v>
      </c>
      <c r="AK42" s="261" t="e">
        <f t="shared" si="7"/>
        <v>#N/A</v>
      </c>
      <c r="AL42" s="261" t="e">
        <f t="shared" si="7"/>
        <v>#N/A</v>
      </c>
      <c r="AM42" s="261" t="e">
        <f t="shared" si="7"/>
        <v>#N/A</v>
      </c>
    </row>
    <row r="43" spans="1:39" ht="17.25">
      <c r="A43" s="354"/>
      <c r="B43" s="83" t="s">
        <v>220</v>
      </c>
      <c r="C43" s="262">
        <f>G14</f>
        <v>0</v>
      </c>
      <c r="D43" s="262" t="e">
        <f aca="true" t="shared" si="8" ref="D43:AC43">C43+SUM(C45:C47,C49)-C44</f>
        <v>#N/A</v>
      </c>
      <c r="E43" s="262" t="e">
        <f t="shared" si="8"/>
        <v>#N/A</v>
      </c>
      <c r="F43" s="262" t="e">
        <f t="shared" si="8"/>
        <v>#N/A</v>
      </c>
      <c r="G43" s="262" t="e">
        <f t="shared" si="8"/>
        <v>#N/A</v>
      </c>
      <c r="H43" s="263" t="e">
        <f t="shared" si="8"/>
        <v>#N/A</v>
      </c>
      <c r="I43" s="262" t="e">
        <f t="shared" si="8"/>
        <v>#N/A</v>
      </c>
      <c r="J43" s="262" t="e">
        <f t="shared" si="8"/>
        <v>#N/A</v>
      </c>
      <c r="K43" s="262" t="e">
        <f t="shared" si="8"/>
        <v>#N/A</v>
      </c>
      <c r="L43" s="262" t="e">
        <f t="shared" si="8"/>
        <v>#N/A</v>
      </c>
      <c r="M43" s="262" t="e">
        <f t="shared" si="8"/>
        <v>#N/A</v>
      </c>
      <c r="N43" s="263" t="e">
        <f t="shared" si="8"/>
        <v>#N/A</v>
      </c>
      <c r="O43" s="262" t="e">
        <f t="shared" si="8"/>
        <v>#N/A</v>
      </c>
      <c r="P43" s="262" t="e">
        <f t="shared" si="8"/>
        <v>#N/A</v>
      </c>
      <c r="Q43" s="262" t="e">
        <f t="shared" si="8"/>
        <v>#N/A</v>
      </c>
      <c r="R43" s="262" t="e">
        <f t="shared" si="8"/>
        <v>#N/A</v>
      </c>
      <c r="S43" s="262" t="e">
        <f t="shared" si="8"/>
        <v>#N/A</v>
      </c>
      <c r="T43" s="263" t="e">
        <f t="shared" si="8"/>
        <v>#N/A</v>
      </c>
      <c r="U43" s="262" t="e">
        <f t="shared" si="8"/>
        <v>#N/A</v>
      </c>
      <c r="V43" s="262" t="e">
        <f t="shared" si="8"/>
        <v>#N/A</v>
      </c>
      <c r="W43" s="262" t="e">
        <f t="shared" si="8"/>
        <v>#N/A</v>
      </c>
      <c r="X43" s="262" t="e">
        <f t="shared" si="8"/>
        <v>#N/A</v>
      </c>
      <c r="Y43" s="262" t="e">
        <f t="shared" si="8"/>
        <v>#N/A</v>
      </c>
      <c r="Z43" s="263" t="e">
        <f t="shared" si="8"/>
        <v>#N/A</v>
      </c>
      <c r="AA43" s="262" t="e">
        <f t="shared" si="8"/>
        <v>#N/A</v>
      </c>
      <c r="AB43" s="262" t="e">
        <f t="shared" si="8"/>
        <v>#N/A</v>
      </c>
      <c r="AC43" s="262" t="e">
        <f t="shared" si="8"/>
        <v>#N/A</v>
      </c>
      <c r="AD43" s="262" t="e">
        <f aca="true" t="shared" si="9" ref="AD43:AM43">AC43+SUM(AC45:AC47,AC49)-AC44</f>
        <v>#N/A</v>
      </c>
      <c r="AE43" s="262" t="e">
        <f t="shared" si="9"/>
        <v>#N/A</v>
      </c>
      <c r="AF43" s="263" t="e">
        <f t="shared" si="9"/>
        <v>#N/A</v>
      </c>
      <c r="AG43" s="262" t="e">
        <f t="shared" si="9"/>
        <v>#N/A</v>
      </c>
      <c r="AH43" s="262" t="e">
        <f t="shared" si="9"/>
        <v>#N/A</v>
      </c>
      <c r="AI43" s="262" t="e">
        <f t="shared" si="9"/>
        <v>#N/A</v>
      </c>
      <c r="AJ43" s="262" t="e">
        <f t="shared" si="9"/>
        <v>#N/A</v>
      </c>
      <c r="AK43" s="262" t="e">
        <f t="shared" si="9"/>
        <v>#N/A</v>
      </c>
      <c r="AL43" s="263" t="e">
        <f t="shared" si="9"/>
        <v>#N/A</v>
      </c>
      <c r="AM43" s="262" t="e">
        <f t="shared" si="9"/>
        <v>#N/A</v>
      </c>
    </row>
    <row r="44" spans="1:39" ht="17.25">
      <c r="A44" s="354"/>
      <c r="B44" s="264" t="s">
        <v>221</v>
      </c>
      <c r="C44" s="265" t="e">
        <f>VLOOKUP(C42,$C$133:$AD$171,MATCH("D2-Cmltv",$C$134:$AD$134,0))</f>
        <v>#N/A</v>
      </c>
      <c r="D44" s="265" t="e">
        <f aca="true" t="shared" si="10" ref="D44:AM44">VLOOKUP(D42,$C$133:$AD$171,MATCH("D2-Cmltv",$C$134:$AD$134,0))</f>
        <v>#N/A</v>
      </c>
      <c r="E44" s="265" t="e">
        <f t="shared" si="10"/>
        <v>#N/A</v>
      </c>
      <c r="F44" s="265" t="e">
        <f t="shared" si="10"/>
        <v>#N/A</v>
      </c>
      <c r="G44" s="265" t="e">
        <f t="shared" si="10"/>
        <v>#N/A</v>
      </c>
      <c r="H44" s="265" t="e">
        <f t="shared" si="10"/>
        <v>#N/A</v>
      </c>
      <c r="I44" s="266" t="e">
        <f t="shared" si="10"/>
        <v>#N/A</v>
      </c>
      <c r="J44" s="265" t="e">
        <f t="shared" si="10"/>
        <v>#N/A</v>
      </c>
      <c r="K44" s="265" t="e">
        <f t="shared" si="10"/>
        <v>#N/A</v>
      </c>
      <c r="L44" s="265" t="e">
        <f t="shared" si="10"/>
        <v>#N/A</v>
      </c>
      <c r="M44" s="265" t="e">
        <f t="shared" si="10"/>
        <v>#N/A</v>
      </c>
      <c r="N44" s="265" t="e">
        <f t="shared" si="10"/>
        <v>#N/A</v>
      </c>
      <c r="O44" s="266" t="e">
        <f t="shared" si="10"/>
        <v>#N/A</v>
      </c>
      <c r="P44" s="265" t="e">
        <f t="shared" si="10"/>
        <v>#N/A</v>
      </c>
      <c r="Q44" s="265" t="e">
        <f t="shared" si="10"/>
        <v>#N/A</v>
      </c>
      <c r="R44" s="265" t="e">
        <f t="shared" si="10"/>
        <v>#N/A</v>
      </c>
      <c r="S44" s="265" t="e">
        <f t="shared" si="10"/>
        <v>#N/A</v>
      </c>
      <c r="T44" s="265" t="e">
        <f t="shared" si="10"/>
        <v>#N/A</v>
      </c>
      <c r="U44" s="266" t="e">
        <f t="shared" si="10"/>
        <v>#N/A</v>
      </c>
      <c r="V44" s="265" t="e">
        <f t="shared" si="10"/>
        <v>#N/A</v>
      </c>
      <c r="W44" s="265" t="e">
        <f t="shared" si="10"/>
        <v>#N/A</v>
      </c>
      <c r="X44" s="265" t="e">
        <f t="shared" si="10"/>
        <v>#N/A</v>
      </c>
      <c r="Y44" s="265" t="e">
        <f t="shared" si="10"/>
        <v>#N/A</v>
      </c>
      <c r="Z44" s="267" t="e">
        <f t="shared" si="10"/>
        <v>#N/A</v>
      </c>
      <c r="AA44" s="265" t="e">
        <f t="shared" si="10"/>
        <v>#N/A</v>
      </c>
      <c r="AB44" s="265" t="e">
        <f t="shared" si="10"/>
        <v>#N/A</v>
      </c>
      <c r="AC44" s="265" t="e">
        <f t="shared" si="10"/>
        <v>#N/A</v>
      </c>
      <c r="AD44" s="265" t="e">
        <f t="shared" si="10"/>
        <v>#N/A</v>
      </c>
      <c r="AE44" s="265" t="e">
        <f t="shared" si="10"/>
        <v>#N/A</v>
      </c>
      <c r="AF44" s="267" t="e">
        <f t="shared" si="10"/>
        <v>#N/A</v>
      </c>
      <c r="AG44" s="265" t="e">
        <f t="shared" si="10"/>
        <v>#N/A</v>
      </c>
      <c r="AH44" s="265" t="e">
        <f t="shared" si="10"/>
        <v>#N/A</v>
      </c>
      <c r="AI44" s="265" t="e">
        <f t="shared" si="10"/>
        <v>#N/A</v>
      </c>
      <c r="AJ44" s="265" t="e">
        <f t="shared" si="10"/>
        <v>#N/A</v>
      </c>
      <c r="AK44" s="265" t="e">
        <f t="shared" si="10"/>
        <v>#N/A</v>
      </c>
      <c r="AL44" s="267" t="e">
        <f t="shared" si="10"/>
        <v>#N/A</v>
      </c>
      <c r="AM44" s="265" t="e">
        <f t="shared" si="10"/>
        <v>#N/A</v>
      </c>
    </row>
    <row r="45" spans="1:39" ht="17.25">
      <c r="A45" s="354" t="s">
        <v>9</v>
      </c>
      <c r="B45" s="264" t="s">
        <v>145</v>
      </c>
      <c r="C45" s="229"/>
      <c r="D45" s="229"/>
      <c r="E45" s="229"/>
      <c r="F45" s="229"/>
      <c r="G45" s="229"/>
      <c r="H45" s="230"/>
      <c r="I45" s="229"/>
      <c r="J45" s="229"/>
      <c r="K45" s="229"/>
      <c r="L45" s="229"/>
      <c r="M45" s="229"/>
      <c r="N45" s="230"/>
      <c r="O45" s="229"/>
      <c r="P45" s="229"/>
      <c r="Q45" s="229"/>
      <c r="R45" s="229"/>
      <c r="S45" s="229"/>
      <c r="T45" s="230"/>
      <c r="U45" s="229"/>
      <c r="V45" s="229"/>
      <c r="W45" s="229"/>
      <c r="X45" s="229"/>
      <c r="Y45" s="229"/>
      <c r="Z45" s="230"/>
      <c r="AA45" s="229"/>
      <c r="AB45" s="229"/>
      <c r="AC45" s="229"/>
      <c r="AD45" s="229"/>
      <c r="AE45" s="229"/>
      <c r="AF45" s="230"/>
      <c r="AG45" s="229"/>
      <c r="AH45" s="229"/>
      <c r="AI45" s="229"/>
      <c r="AJ45" s="229"/>
      <c r="AK45" s="229"/>
      <c r="AL45" s="230"/>
      <c r="AM45" s="229"/>
    </row>
    <row r="46" spans="1:39" ht="17.25">
      <c r="A46" s="354" t="s">
        <v>10</v>
      </c>
      <c r="B46" s="264" t="s">
        <v>146</v>
      </c>
      <c r="C46" s="231"/>
      <c r="D46" s="231"/>
      <c r="E46" s="231"/>
      <c r="F46" s="231"/>
      <c r="G46" s="231"/>
      <c r="H46" s="232"/>
      <c r="I46" s="231"/>
      <c r="J46" s="231"/>
      <c r="K46" s="231"/>
      <c r="L46" s="231"/>
      <c r="M46" s="231"/>
      <c r="N46" s="232"/>
      <c r="O46" s="231"/>
      <c r="P46" s="231"/>
      <c r="Q46" s="231"/>
      <c r="R46" s="231"/>
      <c r="S46" s="231"/>
      <c r="T46" s="232"/>
      <c r="U46" s="231"/>
      <c r="V46" s="231"/>
      <c r="W46" s="231"/>
      <c r="X46" s="231"/>
      <c r="Y46" s="231"/>
      <c r="Z46" s="232"/>
      <c r="AA46" s="231"/>
      <c r="AB46" s="231"/>
      <c r="AC46" s="231"/>
      <c r="AD46" s="231"/>
      <c r="AE46" s="231"/>
      <c r="AF46" s="232"/>
      <c r="AG46" s="231"/>
      <c r="AH46" s="231"/>
      <c r="AI46" s="231"/>
      <c r="AJ46" s="231"/>
      <c r="AK46" s="231"/>
      <c r="AL46" s="232"/>
      <c r="AM46" s="231"/>
    </row>
    <row r="47" spans="1:39" ht="17.25">
      <c r="A47" s="354" t="s">
        <v>11</v>
      </c>
      <c r="B47" s="264" t="s">
        <v>154</v>
      </c>
      <c r="C47" s="231"/>
      <c r="D47" s="231"/>
      <c r="E47" s="231"/>
      <c r="F47" s="231"/>
      <c r="G47" s="231"/>
      <c r="H47" s="232"/>
      <c r="I47" s="231"/>
      <c r="J47" s="231"/>
      <c r="K47" s="231"/>
      <c r="L47" s="231"/>
      <c r="M47" s="231"/>
      <c r="N47" s="232"/>
      <c r="O47" s="231"/>
      <c r="P47" s="231"/>
      <c r="Q47" s="231"/>
      <c r="R47" s="231"/>
      <c r="S47" s="231"/>
      <c r="T47" s="232"/>
      <c r="U47" s="231"/>
      <c r="V47" s="231"/>
      <c r="W47" s="231"/>
      <c r="X47" s="231"/>
      <c r="Y47" s="231"/>
      <c r="Z47" s="232"/>
      <c r="AA47" s="231"/>
      <c r="AB47" s="231"/>
      <c r="AC47" s="231"/>
      <c r="AD47" s="231"/>
      <c r="AE47" s="231"/>
      <c r="AF47" s="232"/>
      <c r="AG47" s="231"/>
      <c r="AH47" s="231"/>
      <c r="AI47" s="231"/>
      <c r="AJ47" s="231"/>
      <c r="AK47" s="231"/>
      <c r="AL47" s="232"/>
      <c r="AM47" s="231"/>
    </row>
    <row r="48" spans="1:39" ht="17.25">
      <c r="A48" s="354"/>
      <c r="B48" s="264" t="s">
        <v>153</v>
      </c>
      <c r="C48" s="268" t="e">
        <f>C43-C44+SUM(C45:C47,C49)</f>
        <v>#N/A</v>
      </c>
      <c r="D48" s="268" t="e">
        <f aca="true" t="shared" si="11" ref="D48:AM48">D43-D44+SUM(D45:D47,D49)</f>
        <v>#N/A</v>
      </c>
      <c r="E48" s="268" t="e">
        <f t="shared" si="11"/>
        <v>#N/A</v>
      </c>
      <c r="F48" s="268" t="e">
        <f t="shared" si="11"/>
        <v>#N/A</v>
      </c>
      <c r="G48" s="268" t="e">
        <f t="shared" si="11"/>
        <v>#N/A</v>
      </c>
      <c r="H48" s="269" t="e">
        <f t="shared" si="11"/>
        <v>#N/A</v>
      </c>
      <c r="I48" s="268" t="e">
        <f t="shared" si="11"/>
        <v>#N/A</v>
      </c>
      <c r="J48" s="268" t="e">
        <f t="shared" si="11"/>
        <v>#N/A</v>
      </c>
      <c r="K48" s="268" t="e">
        <f t="shared" si="11"/>
        <v>#N/A</v>
      </c>
      <c r="L48" s="268" t="e">
        <f t="shared" si="11"/>
        <v>#N/A</v>
      </c>
      <c r="M48" s="268" t="e">
        <f t="shared" si="11"/>
        <v>#N/A</v>
      </c>
      <c r="N48" s="269" t="e">
        <f t="shared" si="11"/>
        <v>#N/A</v>
      </c>
      <c r="O48" s="268" t="e">
        <f t="shared" si="11"/>
        <v>#N/A</v>
      </c>
      <c r="P48" s="268" t="e">
        <f t="shared" si="11"/>
        <v>#N/A</v>
      </c>
      <c r="Q48" s="268" t="e">
        <f t="shared" si="11"/>
        <v>#N/A</v>
      </c>
      <c r="R48" s="268" t="e">
        <f t="shared" si="11"/>
        <v>#N/A</v>
      </c>
      <c r="S48" s="268" t="e">
        <f t="shared" si="11"/>
        <v>#N/A</v>
      </c>
      <c r="T48" s="269" t="e">
        <f t="shared" si="11"/>
        <v>#N/A</v>
      </c>
      <c r="U48" s="268" t="e">
        <f t="shared" si="11"/>
        <v>#N/A</v>
      </c>
      <c r="V48" s="268" t="e">
        <f t="shared" si="11"/>
        <v>#N/A</v>
      </c>
      <c r="W48" s="268" t="e">
        <f t="shared" si="11"/>
        <v>#N/A</v>
      </c>
      <c r="X48" s="268" t="e">
        <f t="shared" si="11"/>
        <v>#N/A</v>
      </c>
      <c r="Y48" s="268" t="e">
        <f t="shared" si="11"/>
        <v>#N/A</v>
      </c>
      <c r="Z48" s="269" t="e">
        <f t="shared" si="11"/>
        <v>#N/A</v>
      </c>
      <c r="AA48" s="268" t="e">
        <f t="shared" si="11"/>
        <v>#N/A</v>
      </c>
      <c r="AB48" s="268" t="e">
        <f t="shared" si="11"/>
        <v>#N/A</v>
      </c>
      <c r="AC48" s="268" t="e">
        <f t="shared" si="11"/>
        <v>#N/A</v>
      </c>
      <c r="AD48" s="268" t="e">
        <f t="shared" si="11"/>
        <v>#N/A</v>
      </c>
      <c r="AE48" s="268" t="e">
        <f t="shared" si="11"/>
        <v>#N/A</v>
      </c>
      <c r="AF48" s="269" t="e">
        <f t="shared" si="11"/>
        <v>#N/A</v>
      </c>
      <c r="AG48" s="268" t="e">
        <f t="shared" si="11"/>
        <v>#N/A</v>
      </c>
      <c r="AH48" s="268" t="e">
        <f t="shared" si="11"/>
        <v>#N/A</v>
      </c>
      <c r="AI48" s="268" t="e">
        <f t="shared" si="11"/>
        <v>#N/A</v>
      </c>
      <c r="AJ48" s="268" t="e">
        <f t="shared" si="11"/>
        <v>#N/A</v>
      </c>
      <c r="AK48" s="268" t="e">
        <f t="shared" si="11"/>
        <v>#N/A</v>
      </c>
      <c r="AL48" s="269" t="e">
        <f t="shared" si="11"/>
        <v>#N/A</v>
      </c>
      <c r="AM48" s="268" t="e">
        <f t="shared" si="11"/>
        <v>#N/A</v>
      </c>
    </row>
    <row r="49" spans="1:39" ht="17.25">
      <c r="A49" s="354" t="s">
        <v>12</v>
      </c>
      <c r="B49" s="264" t="s">
        <v>144</v>
      </c>
      <c r="C49" s="380">
        <f>_xlfn.IFERROR(IF($G$20="Yes",IF((SUM(C43,C45:C47)-C44)/AVERAGE(C44:E44)&lt;=$G$17,AVERAGE(C44:E44)*($G$18-(SUM(C43,C45:C47)-C44)/AVERAGE(C44:E44)),0),0),"")</f>
        <v>0</v>
      </c>
      <c r="D49" s="380">
        <f aca="true" t="shared" si="12" ref="D49:AM49">_xlfn.IFERROR(IF($G$20="Yes",IF((SUM(D43,D45:D47)-D44)/AVERAGE(D44:F44)&lt;=$G$17,AVERAGE(D44:F44)*($G$18-(SUM(D43,D45:D47)-D44)/AVERAGE(D44:F44)),0),0),"")</f>
        <v>0</v>
      </c>
      <c r="E49" s="380">
        <f t="shared" si="12"/>
        <v>0</v>
      </c>
      <c r="F49" s="380">
        <f t="shared" si="12"/>
        <v>0</v>
      </c>
      <c r="G49" s="380">
        <f t="shared" si="12"/>
        <v>0</v>
      </c>
      <c r="H49" s="381">
        <f t="shared" si="12"/>
        <v>0</v>
      </c>
      <c r="I49" s="380">
        <f t="shared" si="12"/>
        <v>0</v>
      </c>
      <c r="J49" s="380">
        <f t="shared" si="12"/>
        <v>0</v>
      </c>
      <c r="K49" s="380">
        <f t="shared" si="12"/>
        <v>0</v>
      </c>
      <c r="L49" s="380">
        <f t="shared" si="12"/>
        <v>0</v>
      </c>
      <c r="M49" s="380">
        <f t="shared" si="12"/>
        <v>0</v>
      </c>
      <c r="N49" s="381">
        <f t="shared" si="12"/>
        <v>0</v>
      </c>
      <c r="O49" s="380">
        <f t="shared" si="12"/>
        <v>0</v>
      </c>
      <c r="P49" s="380">
        <f t="shared" si="12"/>
        <v>0</v>
      </c>
      <c r="Q49" s="380">
        <f t="shared" si="12"/>
        <v>0</v>
      </c>
      <c r="R49" s="380">
        <f t="shared" si="12"/>
        <v>0</v>
      </c>
      <c r="S49" s="380">
        <f t="shared" si="12"/>
        <v>0</v>
      </c>
      <c r="T49" s="381">
        <f t="shared" si="12"/>
        <v>0</v>
      </c>
      <c r="U49" s="380">
        <f t="shared" si="12"/>
        <v>0</v>
      </c>
      <c r="V49" s="380">
        <f t="shared" si="12"/>
        <v>0</v>
      </c>
      <c r="W49" s="380">
        <f t="shared" si="12"/>
        <v>0</v>
      </c>
      <c r="X49" s="380">
        <f t="shared" si="12"/>
        <v>0</v>
      </c>
      <c r="Y49" s="380">
        <f t="shared" si="12"/>
        <v>0</v>
      </c>
      <c r="Z49" s="381">
        <f t="shared" si="12"/>
        <v>0</v>
      </c>
      <c r="AA49" s="380">
        <f t="shared" si="12"/>
        <v>0</v>
      </c>
      <c r="AB49" s="380">
        <f t="shared" si="12"/>
        <v>0</v>
      </c>
      <c r="AC49" s="380">
        <f t="shared" si="12"/>
        <v>0</v>
      </c>
      <c r="AD49" s="380">
        <f t="shared" si="12"/>
        <v>0</v>
      </c>
      <c r="AE49" s="380">
        <f t="shared" si="12"/>
        <v>0</v>
      </c>
      <c r="AF49" s="381">
        <f t="shared" si="12"/>
        <v>0</v>
      </c>
      <c r="AG49" s="380">
        <f t="shared" si="12"/>
        <v>0</v>
      </c>
      <c r="AH49" s="380">
        <f t="shared" si="12"/>
        <v>0</v>
      </c>
      <c r="AI49" s="380">
        <f t="shared" si="12"/>
        <v>0</v>
      </c>
      <c r="AJ49" s="380">
        <f t="shared" si="12"/>
        <v>0</v>
      </c>
      <c r="AK49" s="380">
        <f t="shared" si="12"/>
        <v>0</v>
      </c>
      <c r="AL49" s="381">
        <f t="shared" si="12"/>
        <v>0</v>
      </c>
      <c r="AM49" s="380">
        <f t="shared" si="12"/>
        <v>0</v>
      </c>
    </row>
    <row r="50" spans="1:39" ht="17.25">
      <c r="A50" s="354"/>
      <c r="B50" s="264" t="s">
        <v>51</v>
      </c>
      <c r="C50" s="270">
        <f>_xlfn.IFERROR(C48/AVERAGE(C44:E44),"")</f>
      </c>
      <c r="D50" s="270">
        <f aca="true" t="shared" si="13" ref="D50:AM50">_xlfn.IFERROR(D48/AVERAGE(D44:F44),"")</f>
      </c>
      <c r="E50" s="270">
        <f t="shared" si="13"/>
      </c>
      <c r="F50" s="270">
        <f t="shared" si="13"/>
      </c>
      <c r="G50" s="270">
        <f t="shared" si="13"/>
      </c>
      <c r="H50" s="271">
        <f t="shared" si="13"/>
      </c>
      <c r="I50" s="270">
        <f t="shared" si="13"/>
      </c>
      <c r="J50" s="270">
        <f t="shared" si="13"/>
      </c>
      <c r="K50" s="270">
        <f t="shared" si="13"/>
      </c>
      <c r="L50" s="270">
        <f t="shared" si="13"/>
      </c>
      <c r="M50" s="270">
        <f t="shared" si="13"/>
      </c>
      <c r="N50" s="271">
        <f t="shared" si="13"/>
      </c>
      <c r="O50" s="270">
        <f t="shared" si="13"/>
      </c>
      <c r="P50" s="270">
        <f t="shared" si="13"/>
      </c>
      <c r="Q50" s="270">
        <f t="shared" si="13"/>
      </c>
      <c r="R50" s="270">
        <f t="shared" si="13"/>
      </c>
      <c r="S50" s="270">
        <f t="shared" si="13"/>
      </c>
      <c r="T50" s="271">
        <f t="shared" si="13"/>
      </c>
      <c r="U50" s="270">
        <f t="shared" si="13"/>
      </c>
      <c r="V50" s="270">
        <f t="shared" si="13"/>
      </c>
      <c r="W50" s="270">
        <f t="shared" si="13"/>
      </c>
      <c r="X50" s="270">
        <f t="shared" si="13"/>
      </c>
      <c r="Y50" s="270">
        <f t="shared" si="13"/>
      </c>
      <c r="Z50" s="271">
        <f t="shared" si="13"/>
      </c>
      <c r="AA50" s="270">
        <f t="shared" si="13"/>
      </c>
      <c r="AB50" s="270">
        <f t="shared" si="13"/>
      </c>
      <c r="AC50" s="270">
        <f t="shared" si="13"/>
      </c>
      <c r="AD50" s="270">
        <f t="shared" si="13"/>
      </c>
      <c r="AE50" s="270">
        <f t="shared" si="13"/>
      </c>
      <c r="AF50" s="271">
        <f t="shared" si="13"/>
      </c>
      <c r="AG50" s="270">
        <f t="shared" si="13"/>
      </c>
      <c r="AH50" s="270">
        <f t="shared" si="13"/>
      </c>
      <c r="AI50" s="270">
        <f t="shared" si="13"/>
      </c>
      <c r="AJ50" s="270">
        <f t="shared" si="13"/>
      </c>
      <c r="AK50" s="270">
        <f t="shared" si="13"/>
      </c>
      <c r="AL50" s="271">
        <f t="shared" si="13"/>
      </c>
      <c r="AM50" s="270">
        <f t="shared" si="13"/>
      </c>
    </row>
    <row r="52" ht="17.25" hidden="1">
      <c r="B52" s="42" t="str">
        <f>"Chart 4: Projected TLE Stock in "&amp;$C$2</f>
        <v>Chart 4: Projected TLE Stock in 0</v>
      </c>
    </row>
    <row r="53" ht="17.25" hidden="1">
      <c r="B53" s="42" t="str">
        <f>"Chart 5: Projected LNZ Stock in "&amp;$C$2</f>
        <v>Chart 5: Projected LNZ Stock in 0</v>
      </c>
    </row>
    <row r="54" ht="17.25">
      <c r="B54" s="42" t="s">
        <v>323</v>
      </c>
    </row>
    <row r="55" ht="17.25">
      <c r="B55" s="42" t="s">
        <v>324</v>
      </c>
    </row>
    <row r="56" spans="2:6" ht="27.75">
      <c r="B56" s="42"/>
      <c r="F56" s="25" t="s">
        <v>337</v>
      </c>
    </row>
    <row r="57" ht="17.25">
      <c r="B57" s="42"/>
    </row>
    <row r="58" ht="17.25">
      <c r="B58" s="42"/>
    </row>
    <row r="59" ht="17.25">
      <c r="B59" s="42"/>
    </row>
    <row r="60" ht="17.25">
      <c r="B60" s="42"/>
    </row>
    <row r="132" spans="5:36" ht="17.25">
      <c r="E132" s="85"/>
      <c r="H132" s="85"/>
      <c r="J132" s="8"/>
      <c r="K132" s="8"/>
      <c r="L132" s="8"/>
      <c r="M132" s="8"/>
      <c r="N132" s="8"/>
      <c r="V132" s="85"/>
      <c r="W132" s="86"/>
      <c r="X132" s="86"/>
      <c r="Y132" s="86"/>
      <c r="Z132" s="86"/>
      <c r="AH132" s="8"/>
      <c r="AI132" s="8"/>
      <c r="AJ132" s="8"/>
    </row>
    <row r="133" spans="2:37" ht="17.25">
      <c r="B133" s="8" t="str">
        <f>'1_Forecast Tool'!C83</f>
        <v>TRANSITION</v>
      </c>
      <c r="E133" s="87" t="str">
        <f>'1_Forecast Tool'!F83</f>
        <v>A. Conversion</v>
      </c>
      <c r="F133" s="182"/>
      <c r="G133" s="182"/>
      <c r="H133" s="88"/>
      <c r="I133" s="89"/>
      <c r="J133" s="89"/>
      <c r="K133" s="89"/>
      <c r="L133" s="89"/>
      <c r="M133" s="90" t="str">
        <f>'1_Forecast Tool'!N83</f>
        <v>B. Existing TLD</v>
      </c>
      <c r="N133" s="91">
        <f>'1_Forecast Tool'!O83</f>
        <v>0</v>
      </c>
      <c r="O133" s="92" t="str">
        <f>'1_Forecast Tool'!P83</f>
        <v>C. Growth TLD</v>
      </c>
      <c r="P133" s="93"/>
      <c r="Q133" s="93"/>
      <c r="R133" s="93"/>
      <c r="S133" s="94" t="str">
        <f>'1_Forecast Tool'!T83</f>
        <v>D1. TLE Total</v>
      </c>
      <c r="T133" s="95"/>
      <c r="U133" s="95"/>
      <c r="V133" s="95"/>
      <c r="W133" s="94" t="str">
        <f>'1_Forecast Tool'!X83</f>
        <v>D2. LNZ Total</v>
      </c>
      <c r="X133" s="95"/>
      <c r="Y133" s="95"/>
      <c r="Z133" s="95"/>
      <c r="AA133" s="96" t="str">
        <f>'1_Forecast Tool'!AB83</f>
        <v>E. All TLD</v>
      </c>
      <c r="AB133" s="96"/>
      <c r="AC133" s="97" t="str">
        <f>'1_Forecast Tool'!AD83</f>
        <v>F. All 1LTotal (TLE,LNZ, TLD)</v>
      </c>
      <c r="AD133" s="97"/>
      <c r="AE133" s="97" t="str">
        <f>'1_Forecast Tool'!AF83</f>
        <v>Non-TLD</v>
      </c>
      <c r="AF133" s="98" t="str">
        <f>'1_Forecast Tool'!AG83</f>
        <v>G. DTG 50</v>
      </c>
      <c r="AG133" s="99">
        <f>'1_Forecast Tool'!AH83</f>
        <v>0</v>
      </c>
      <c r="AH133" s="226" t="str">
        <f>'1_Forecast Tool'!AI83</f>
        <v>H. </v>
      </c>
      <c r="AI133" s="226">
        <f>'1_Forecast Tool'!AJ83</f>
        <v>0</v>
      </c>
      <c r="AJ133" s="226">
        <f>'1_Forecast Tool'!AK83</f>
        <v>0</v>
      </c>
      <c r="AK133" s="226">
        <f>'1_Forecast Tool'!AL83</f>
        <v>0</v>
      </c>
    </row>
    <row r="134" spans="2:37" ht="18" thickBot="1">
      <c r="B134" s="8"/>
      <c r="E134" s="100" t="str">
        <f>'1_Forecast Tool'!F84</f>
        <v>+</v>
      </c>
      <c r="F134" s="101" t="str">
        <f>'1_Forecast Tool'!G84</f>
        <v>TDF/3TC/EFV</v>
      </c>
      <c r="G134" s="102" t="str">
        <f>'1_Forecast Tool'!H84</f>
        <v>AZT/3TC/NVP</v>
      </c>
      <c r="H134" s="103" t="str">
        <f>'1_Forecast Tool'!I84</f>
        <v>-Preg</v>
      </c>
      <c r="I134" s="19" t="str">
        <f>'1_Forecast Tool'!J84</f>
        <v>- TB</v>
      </c>
      <c r="J134" s="104" t="str">
        <f>'1_Forecast Tool'!K84</f>
        <v>TLE Cmltv</v>
      </c>
      <c r="K134" s="100" t="str">
        <f>'1_Forecast Tool'!L84</f>
        <v>LNZ Cmltv</v>
      </c>
      <c r="L134" s="105" t="str">
        <f>'1_Forecast Tool'!M84</f>
        <v>A-Cmltv</v>
      </c>
      <c r="M134" s="101" t="str">
        <f>'1_Forecast Tool'!N84</f>
        <v>B-Cmltv</v>
      </c>
      <c r="N134" s="103" t="str">
        <f>'1_Forecast Tool'!O84</f>
        <v>-TB/Preg</v>
      </c>
      <c r="O134" s="101" t="str">
        <f>'1_Forecast Tool'!P84</f>
        <v>+</v>
      </c>
      <c r="P134" s="102" t="str">
        <f>'1_Forecast Tool'!Q84</f>
        <v>-Preg</v>
      </c>
      <c r="Q134" s="106" t="str">
        <f>'1_Forecast Tool'!R84</f>
        <v>- TB</v>
      </c>
      <c r="R134" s="107" t="str">
        <f>'1_Forecast Tool'!S84</f>
        <v>C-Cmltv</v>
      </c>
      <c r="S134" s="19" t="str">
        <f>'1_Forecast Tool'!T84</f>
        <v>-Preg</v>
      </c>
      <c r="T134" s="19" t="str">
        <f>'1_Forecast Tool'!U84</f>
        <v>- TB</v>
      </c>
      <c r="U134" s="19" t="str">
        <f>'1_Forecast Tool'!V84</f>
        <v>Growth</v>
      </c>
      <c r="V134" s="318" t="str">
        <f>'1_Forecast Tool'!W84</f>
        <v>D1-Cmltv</v>
      </c>
      <c r="W134" s="19" t="str">
        <f>'1_Forecast Tool'!X84</f>
        <v>-Preg</v>
      </c>
      <c r="X134" s="19" t="str">
        <f>'1_Forecast Tool'!Y84</f>
        <v>- TB</v>
      </c>
      <c r="Y134" s="19" t="str">
        <f>'1_Forecast Tool'!Z84</f>
        <v>Growth</v>
      </c>
      <c r="Z134" s="318" t="str">
        <f>'1_Forecast Tool'!AA84</f>
        <v>D2-Cmltv</v>
      </c>
      <c r="AA134" s="19">
        <f>'1_Forecast Tool'!AB84</f>
        <v>0</v>
      </c>
      <c r="AB134" s="318" t="str">
        <f>'1_Forecast Tool'!AC84</f>
        <v>E-Cmltv</v>
      </c>
      <c r="AC134" s="19" t="str">
        <f>'1_Forecast Tool'!AD84</f>
        <v>+</v>
      </c>
      <c r="AD134" s="103" t="str">
        <f>'1_Forecast Tool'!AE84</f>
        <v>F-Cmltv</v>
      </c>
      <c r="AE134" s="103">
        <f>'1_Forecast Tool'!AF84</f>
        <v>0</v>
      </c>
      <c r="AF134" s="103">
        <f>'1_Forecast Tool'!AG84</f>
        <v>0</v>
      </c>
      <c r="AG134" s="103" t="str">
        <f>'1_Forecast Tool'!AH84</f>
        <v>G-Cmltv</v>
      </c>
      <c r="AH134" s="103" t="str">
        <f>'1_Forecast Tool'!AI84</f>
        <v>Pregnant</v>
      </c>
      <c r="AI134" s="103" t="str">
        <f>'1_Forecast Tool'!AJ84</f>
        <v>TB</v>
      </c>
      <c r="AJ134" s="103" t="str">
        <f>'1_Forecast Tool'!AK84</f>
        <v>Neither</v>
      </c>
      <c r="AK134" s="103" t="str">
        <f>'1_Forecast Tool'!AL84</f>
        <v>total</v>
      </c>
    </row>
    <row r="135" spans="2:37" ht="17.25">
      <c r="B135" s="108" t="e">
        <f>'1_Forecast Tool'!C85</f>
        <v>#N/A</v>
      </c>
      <c r="C135" s="109" t="e">
        <f>'1_Forecast Tool'!D85</f>
        <v>#N/A</v>
      </c>
      <c r="D135" s="110" t="e">
        <f>'1_Forecast Tool'!E85</f>
        <v>#N/A</v>
      </c>
      <c r="E135" s="111">
        <f>'1_Forecast Tool'!F85</f>
        <v>0</v>
      </c>
      <c r="F135" s="112">
        <f>'1_Forecast Tool'!G85</f>
        <v>0</v>
      </c>
      <c r="G135" s="300">
        <f>'1_Forecast Tool'!H85</f>
        <v>0</v>
      </c>
      <c r="H135" s="113">
        <f>'1_Forecast Tool'!I85</f>
        <v>0</v>
      </c>
      <c r="I135" s="183">
        <f>'1_Forecast Tool'!J85</f>
        <v>0</v>
      </c>
      <c r="J135" s="301">
        <f>'1_Forecast Tool'!K85</f>
        <v>0</v>
      </c>
      <c r="K135" s="183">
        <f>'1_Forecast Tool'!L85</f>
        <v>0</v>
      </c>
      <c r="L135" s="112">
        <f>'1_Forecast Tool'!M85</f>
        <v>0</v>
      </c>
      <c r="M135" s="116">
        <f>'1_Forecast Tool'!N85</f>
        <v>0</v>
      </c>
      <c r="N135" s="154" t="str">
        <f>'1_Forecast Tool'!O85</f>
        <v>N/A</v>
      </c>
      <c r="O135" s="118" t="e">
        <f>'1_Forecast Tool'!P85</f>
        <v>#N/A</v>
      </c>
      <c r="P135" s="118">
        <f>'1_Forecast Tool'!Q85</f>
        <v>0</v>
      </c>
      <c r="Q135" s="119">
        <f>'1_Forecast Tool'!R85</f>
        <v>0</v>
      </c>
      <c r="R135" s="302" t="e">
        <f>'1_Forecast Tool'!S85</f>
        <v>#N/A</v>
      </c>
      <c r="S135" s="114">
        <f>'1_Forecast Tool'!T85</f>
        <v>0</v>
      </c>
      <c r="T135" s="120">
        <f>'1_Forecast Tool'!U85</f>
        <v>0</v>
      </c>
      <c r="U135" s="120" t="e">
        <f>'1_Forecast Tool'!V85</f>
        <v>#N/A</v>
      </c>
      <c r="V135" s="115" t="e">
        <f>'1_Forecast Tool'!W85</f>
        <v>#N/A</v>
      </c>
      <c r="W135" s="120">
        <f>'1_Forecast Tool'!X85</f>
        <v>0</v>
      </c>
      <c r="X135" s="120">
        <f>'1_Forecast Tool'!Y85</f>
        <v>0</v>
      </c>
      <c r="Y135" s="120" t="e">
        <f>'1_Forecast Tool'!Z85</f>
        <v>#N/A</v>
      </c>
      <c r="Z135" s="319" t="e">
        <f>'1_Forecast Tool'!AA85</f>
        <v>#N/A</v>
      </c>
      <c r="AA135" s="108">
        <f>'1_Forecast Tool'!AB85</f>
        <v>0</v>
      </c>
      <c r="AB135" s="319" t="e">
        <f>'1_Forecast Tool'!AC85</f>
        <v>#N/A</v>
      </c>
      <c r="AC135" s="183" t="e">
        <f>'1_Forecast Tool'!AD85</f>
        <v>#N/A</v>
      </c>
      <c r="AD135" s="122" t="e">
        <f>'1_Forecast Tool'!AE85</f>
        <v>#N/A</v>
      </c>
      <c r="AE135" s="325" t="e">
        <f>'1_Forecast Tool'!AF85</f>
        <v>#N/A</v>
      </c>
      <c r="AF135" s="117">
        <f>'1_Forecast Tool'!AG85</f>
        <v>0</v>
      </c>
      <c r="AG135" s="117">
        <f>'1_Forecast Tool'!AH85</f>
        <v>0</v>
      </c>
      <c r="AH135" s="114" t="e">
        <f>'1_Forecast Tool'!AI85</f>
        <v>#N/A</v>
      </c>
      <c r="AI135" s="120" t="e">
        <f>'1_Forecast Tool'!AJ85</f>
        <v>#N/A</v>
      </c>
      <c r="AJ135" s="120" t="e">
        <f>'1_Forecast Tool'!AK85</f>
        <v>#N/A</v>
      </c>
      <c r="AK135" s="121" t="e">
        <f>'1_Forecast Tool'!AL85</f>
        <v>#N/A</v>
      </c>
    </row>
    <row r="136" spans="2:37" ht="17.25">
      <c r="B136" s="45" t="e">
        <f>'1_Forecast Tool'!C86</f>
        <v>#N/A</v>
      </c>
      <c r="C136" s="123" t="e">
        <f>'1_Forecast Tool'!D86</f>
        <v>#N/A</v>
      </c>
      <c r="D136" s="46" t="e">
        <f>'1_Forecast Tool'!E86</f>
        <v>#N/A</v>
      </c>
      <c r="E136" s="124">
        <f>'1_Forecast Tool'!F86</f>
        <v>0</v>
      </c>
      <c r="F136" s="125">
        <f>'1_Forecast Tool'!G86</f>
        <v>0</v>
      </c>
      <c r="G136" s="303">
        <f>'1_Forecast Tool'!H86</f>
        <v>0</v>
      </c>
      <c r="H136" s="126">
        <f>'1_Forecast Tool'!I86</f>
        <v>0</v>
      </c>
      <c r="I136" s="134">
        <f>'1_Forecast Tool'!J86</f>
        <v>0</v>
      </c>
      <c r="J136" s="304">
        <f>'1_Forecast Tool'!K86</f>
        <v>0</v>
      </c>
      <c r="K136" s="134">
        <f>'1_Forecast Tool'!L86</f>
        <v>0</v>
      </c>
      <c r="L136" s="125" t="e">
        <f>'1_Forecast Tool'!M86</f>
        <v>#N/A</v>
      </c>
      <c r="M136" s="129">
        <f>'1_Forecast Tool'!N86</f>
        <v>0</v>
      </c>
      <c r="N136" s="61">
        <f>'1_Forecast Tool'!O86</f>
        <v>0</v>
      </c>
      <c r="O136" s="131" t="e">
        <f>'1_Forecast Tool'!P86</f>
        <v>#N/A</v>
      </c>
      <c r="P136" s="131">
        <f>'1_Forecast Tool'!Q86</f>
        <v>0</v>
      </c>
      <c r="Q136" s="132">
        <f>'1_Forecast Tool'!R86</f>
        <v>0</v>
      </c>
      <c r="R136" s="167" t="e">
        <f>'1_Forecast Tool'!S86</f>
        <v>#N/A</v>
      </c>
      <c r="S136" s="127">
        <f>'1_Forecast Tool'!T86</f>
        <v>0</v>
      </c>
      <c r="T136" s="133">
        <f>'1_Forecast Tool'!U86</f>
        <v>0</v>
      </c>
      <c r="U136" s="133" t="e">
        <f>'1_Forecast Tool'!V86</f>
        <v>#N/A</v>
      </c>
      <c r="V136" s="128" t="e">
        <f>'1_Forecast Tool'!W86</f>
        <v>#N/A</v>
      </c>
      <c r="W136" s="133">
        <f>'1_Forecast Tool'!X86</f>
        <v>0</v>
      </c>
      <c r="X136" s="133">
        <f>'1_Forecast Tool'!Y86</f>
        <v>0</v>
      </c>
      <c r="Y136" s="133" t="e">
        <f>'1_Forecast Tool'!Z86</f>
        <v>#N/A</v>
      </c>
      <c r="Z136" s="320" t="e">
        <f>'1_Forecast Tool'!AA86</f>
        <v>#N/A</v>
      </c>
      <c r="AA136" s="134">
        <f>'1_Forecast Tool'!AB86</f>
        <v>0</v>
      </c>
      <c r="AB136" s="322" t="e">
        <f>'1_Forecast Tool'!AC86</f>
        <v>#N/A</v>
      </c>
      <c r="AC136" s="134" t="e">
        <f>'1_Forecast Tool'!AD86</f>
        <v>#N/A</v>
      </c>
      <c r="AD136" s="136" t="e">
        <f>'1_Forecast Tool'!AE86</f>
        <v>#N/A</v>
      </c>
      <c r="AE136" s="326" t="e">
        <f>'1_Forecast Tool'!AF86</f>
        <v>#N/A</v>
      </c>
      <c r="AF136" s="130">
        <f>'1_Forecast Tool'!AG86</f>
        <v>0</v>
      </c>
      <c r="AG136" s="130">
        <f>'1_Forecast Tool'!AH86</f>
        <v>0</v>
      </c>
      <c r="AH136" s="127" t="e">
        <f>'1_Forecast Tool'!AI86</f>
        <v>#N/A</v>
      </c>
      <c r="AI136" s="133" t="e">
        <f>'1_Forecast Tool'!AJ86</f>
        <v>#N/A</v>
      </c>
      <c r="AJ136" s="133" t="e">
        <f>'1_Forecast Tool'!AK86</f>
        <v>#N/A</v>
      </c>
      <c r="AK136" s="137" t="e">
        <f>'1_Forecast Tool'!AL86</f>
        <v>#N/A</v>
      </c>
    </row>
    <row r="137" spans="2:37" ht="17.25">
      <c r="B137" s="45" t="e">
        <f>'1_Forecast Tool'!C87</f>
        <v>#N/A</v>
      </c>
      <c r="C137" s="123" t="e">
        <f>'1_Forecast Tool'!D87</f>
        <v>#N/A</v>
      </c>
      <c r="D137" s="46" t="e">
        <f>'1_Forecast Tool'!E87</f>
        <v>#N/A</v>
      </c>
      <c r="E137" s="124">
        <f>'1_Forecast Tool'!F87</f>
        <v>0</v>
      </c>
      <c r="F137" s="125">
        <f>'1_Forecast Tool'!G87</f>
        <v>0</v>
      </c>
      <c r="G137" s="303">
        <f>'1_Forecast Tool'!H87</f>
        <v>0</v>
      </c>
      <c r="H137" s="126">
        <f>'1_Forecast Tool'!I87</f>
        <v>0</v>
      </c>
      <c r="I137" s="134">
        <f>'1_Forecast Tool'!J87</f>
        <v>0</v>
      </c>
      <c r="J137" s="304">
        <f>'1_Forecast Tool'!K87</f>
        <v>0</v>
      </c>
      <c r="K137" s="134">
        <f>'1_Forecast Tool'!L87</f>
        <v>0</v>
      </c>
      <c r="L137" s="125" t="e">
        <f>'1_Forecast Tool'!M87</f>
        <v>#N/A</v>
      </c>
      <c r="M137" s="129">
        <f>'1_Forecast Tool'!N87</f>
        <v>0</v>
      </c>
      <c r="N137" s="61">
        <f>'1_Forecast Tool'!O87</f>
        <v>0</v>
      </c>
      <c r="O137" s="131" t="e">
        <f>'1_Forecast Tool'!P87</f>
        <v>#N/A</v>
      </c>
      <c r="P137" s="131">
        <f>'1_Forecast Tool'!Q87</f>
        <v>0</v>
      </c>
      <c r="Q137" s="132">
        <f>'1_Forecast Tool'!R87</f>
        <v>0</v>
      </c>
      <c r="R137" s="167" t="e">
        <f>'1_Forecast Tool'!S87</f>
        <v>#N/A</v>
      </c>
      <c r="S137" s="127">
        <f>'1_Forecast Tool'!T87</f>
        <v>0</v>
      </c>
      <c r="T137" s="133">
        <f>'1_Forecast Tool'!U87</f>
        <v>0</v>
      </c>
      <c r="U137" s="133" t="e">
        <f>'1_Forecast Tool'!V87</f>
        <v>#N/A</v>
      </c>
      <c r="V137" s="128" t="e">
        <f>'1_Forecast Tool'!W87</f>
        <v>#N/A</v>
      </c>
      <c r="W137" s="133">
        <f>'1_Forecast Tool'!X87</f>
        <v>0</v>
      </c>
      <c r="X137" s="133">
        <f>'1_Forecast Tool'!Y87</f>
        <v>0</v>
      </c>
      <c r="Y137" s="133" t="e">
        <f>'1_Forecast Tool'!Z87</f>
        <v>#N/A</v>
      </c>
      <c r="Z137" s="320" t="e">
        <f>'1_Forecast Tool'!AA87</f>
        <v>#N/A</v>
      </c>
      <c r="AA137" s="134">
        <f>'1_Forecast Tool'!AB87</f>
        <v>0</v>
      </c>
      <c r="AB137" s="320" t="e">
        <f>'1_Forecast Tool'!AC87</f>
        <v>#N/A</v>
      </c>
      <c r="AC137" s="134" t="e">
        <f>'1_Forecast Tool'!AD87</f>
        <v>#N/A</v>
      </c>
      <c r="AD137" s="138" t="e">
        <f>'1_Forecast Tool'!AE87</f>
        <v>#N/A</v>
      </c>
      <c r="AE137" s="327" t="e">
        <f>'1_Forecast Tool'!AF87</f>
        <v>#N/A</v>
      </c>
      <c r="AF137" s="130">
        <f>'1_Forecast Tool'!AG87</f>
        <v>0</v>
      </c>
      <c r="AG137" s="130">
        <f>'1_Forecast Tool'!AH87</f>
        <v>0</v>
      </c>
      <c r="AH137" s="127" t="e">
        <f>'1_Forecast Tool'!AI87</f>
        <v>#N/A</v>
      </c>
      <c r="AI137" s="133" t="e">
        <f>'1_Forecast Tool'!AJ87</f>
        <v>#N/A</v>
      </c>
      <c r="AJ137" s="133" t="e">
        <f>'1_Forecast Tool'!AK87</f>
        <v>#N/A</v>
      </c>
      <c r="AK137" s="137" t="e">
        <f>'1_Forecast Tool'!AL87</f>
        <v>#N/A</v>
      </c>
    </row>
    <row r="138" spans="2:37" ht="17.25">
      <c r="B138" s="45" t="e">
        <f>'1_Forecast Tool'!C88</f>
        <v>#N/A</v>
      </c>
      <c r="C138" s="123" t="e">
        <f>'1_Forecast Tool'!D88</f>
        <v>#N/A</v>
      </c>
      <c r="D138" s="46" t="e">
        <f>'1_Forecast Tool'!E88</f>
        <v>#N/A</v>
      </c>
      <c r="E138" s="124">
        <f>'1_Forecast Tool'!F88</f>
        <v>0</v>
      </c>
      <c r="F138" s="125">
        <f>'1_Forecast Tool'!G88</f>
        <v>0</v>
      </c>
      <c r="G138" s="303">
        <f>'1_Forecast Tool'!H88</f>
        <v>0</v>
      </c>
      <c r="H138" s="126">
        <f>'1_Forecast Tool'!I88</f>
        <v>0</v>
      </c>
      <c r="I138" s="134">
        <f>'1_Forecast Tool'!J88</f>
        <v>0</v>
      </c>
      <c r="J138" s="304">
        <f>'1_Forecast Tool'!K88</f>
        <v>0</v>
      </c>
      <c r="K138" s="134">
        <f>'1_Forecast Tool'!L88</f>
        <v>0</v>
      </c>
      <c r="L138" s="125" t="e">
        <f>'1_Forecast Tool'!M88</f>
        <v>#N/A</v>
      </c>
      <c r="M138" s="129">
        <f>'1_Forecast Tool'!N88</f>
        <v>0</v>
      </c>
      <c r="N138" s="61">
        <f>'1_Forecast Tool'!O88</f>
        <v>0</v>
      </c>
      <c r="O138" s="139" t="e">
        <f>'1_Forecast Tool'!P88</f>
        <v>#N/A</v>
      </c>
      <c r="P138" s="139">
        <f>'1_Forecast Tool'!Q88</f>
        <v>0</v>
      </c>
      <c r="Q138" s="81">
        <f>'1_Forecast Tool'!R88</f>
        <v>0</v>
      </c>
      <c r="R138" s="130" t="e">
        <f>'1_Forecast Tool'!S88</f>
        <v>#N/A</v>
      </c>
      <c r="S138" s="127">
        <f>'1_Forecast Tool'!T88</f>
        <v>0</v>
      </c>
      <c r="T138" s="133">
        <f>'1_Forecast Tool'!U88</f>
        <v>0</v>
      </c>
      <c r="U138" s="133" t="e">
        <f>'1_Forecast Tool'!V88</f>
        <v>#N/A</v>
      </c>
      <c r="V138" s="128" t="e">
        <f>'1_Forecast Tool'!W88</f>
        <v>#N/A</v>
      </c>
      <c r="W138" s="133">
        <f>'1_Forecast Tool'!X88</f>
        <v>0</v>
      </c>
      <c r="X138" s="133">
        <f>'1_Forecast Tool'!Y88</f>
        <v>0</v>
      </c>
      <c r="Y138" s="133" t="e">
        <f>'1_Forecast Tool'!Z88</f>
        <v>#N/A</v>
      </c>
      <c r="Z138" s="320" t="e">
        <f>'1_Forecast Tool'!AA88</f>
        <v>#N/A</v>
      </c>
      <c r="AA138" s="140">
        <f>'1_Forecast Tool'!AB88</f>
        <v>0</v>
      </c>
      <c r="AB138" s="322" t="e">
        <f>'1_Forecast Tool'!AC88</f>
        <v>#N/A</v>
      </c>
      <c r="AC138" s="140" t="e">
        <f>'1_Forecast Tool'!AD88</f>
        <v>#N/A</v>
      </c>
      <c r="AD138" s="136" t="e">
        <f>'1_Forecast Tool'!AE88</f>
        <v>#N/A</v>
      </c>
      <c r="AE138" s="326" t="e">
        <f>'1_Forecast Tool'!AF88</f>
        <v>#N/A</v>
      </c>
      <c r="AF138" s="130">
        <f>'1_Forecast Tool'!AG88</f>
        <v>0</v>
      </c>
      <c r="AG138" s="130">
        <f>'1_Forecast Tool'!AH88</f>
        <v>0</v>
      </c>
      <c r="AH138" s="141" t="e">
        <f>'1_Forecast Tool'!AI88</f>
        <v>#N/A</v>
      </c>
      <c r="AI138" s="61" t="e">
        <f>'1_Forecast Tool'!AJ88</f>
        <v>#N/A</v>
      </c>
      <c r="AJ138" s="61" t="e">
        <f>'1_Forecast Tool'!AK88</f>
        <v>#N/A</v>
      </c>
      <c r="AK138" s="135" t="e">
        <f>'1_Forecast Tool'!AL88</f>
        <v>#N/A</v>
      </c>
    </row>
    <row r="139" spans="2:37" ht="17.25">
      <c r="B139" s="45" t="e">
        <f>'1_Forecast Tool'!C89</f>
        <v>#N/A</v>
      </c>
      <c r="C139" s="123" t="e">
        <f>'1_Forecast Tool'!D89</f>
        <v>#N/A</v>
      </c>
      <c r="D139" s="46" t="e">
        <f>'1_Forecast Tool'!E89</f>
        <v>#N/A</v>
      </c>
      <c r="E139" s="124">
        <f>'1_Forecast Tool'!F89</f>
        <v>0</v>
      </c>
      <c r="F139" s="125">
        <f>'1_Forecast Tool'!G89</f>
        <v>0</v>
      </c>
      <c r="G139" s="303">
        <f>'1_Forecast Tool'!H89</f>
        <v>0</v>
      </c>
      <c r="H139" s="126">
        <f>'1_Forecast Tool'!I89</f>
        <v>0</v>
      </c>
      <c r="I139" s="134">
        <f>'1_Forecast Tool'!J89</f>
        <v>0</v>
      </c>
      <c r="J139" s="304">
        <f>'1_Forecast Tool'!K89</f>
        <v>0</v>
      </c>
      <c r="K139" s="134">
        <f>'1_Forecast Tool'!L89</f>
        <v>0</v>
      </c>
      <c r="L139" s="125" t="e">
        <f>'1_Forecast Tool'!M89</f>
        <v>#N/A</v>
      </c>
      <c r="M139" s="129">
        <f>'1_Forecast Tool'!N89</f>
        <v>0</v>
      </c>
      <c r="N139" s="61">
        <f>'1_Forecast Tool'!O89</f>
        <v>0</v>
      </c>
      <c r="O139" s="139" t="e">
        <f>'1_Forecast Tool'!P89</f>
        <v>#N/A</v>
      </c>
      <c r="P139" s="139">
        <f>'1_Forecast Tool'!Q89</f>
        <v>0</v>
      </c>
      <c r="Q139" s="81">
        <f>'1_Forecast Tool'!R89</f>
        <v>0</v>
      </c>
      <c r="R139" s="130" t="e">
        <f>'1_Forecast Tool'!S89</f>
        <v>#N/A</v>
      </c>
      <c r="S139" s="127">
        <f>'1_Forecast Tool'!T89</f>
        <v>0</v>
      </c>
      <c r="T139" s="133">
        <f>'1_Forecast Tool'!U89</f>
        <v>0</v>
      </c>
      <c r="U139" s="133" t="e">
        <f>'1_Forecast Tool'!V89</f>
        <v>#N/A</v>
      </c>
      <c r="V139" s="128" t="e">
        <f>'1_Forecast Tool'!W89</f>
        <v>#N/A</v>
      </c>
      <c r="W139" s="133">
        <f>'1_Forecast Tool'!X89</f>
        <v>0</v>
      </c>
      <c r="X139" s="133">
        <f>'1_Forecast Tool'!Y89</f>
        <v>0</v>
      </c>
      <c r="Y139" s="133" t="e">
        <f>'1_Forecast Tool'!Z89</f>
        <v>#N/A</v>
      </c>
      <c r="Z139" s="320" t="e">
        <f>'1_Forecast Tool'!AA89</f>
        <v>#N/A</v>
      </c>
      <c r="AA139" s="140">
        <f>'1_Forecast Tool'!AB89</f>
        <v>0</v>
      </c>
      <c r="AB139" s="322" t="e">
        <f>'1_Forecast Tool'!AC89</f>
        <v>#N/A</v>
      </c>
      <c r="AC139" s="140" t="e">
        <f>'1_Forecast Tool'!AD89</f>
        <v>#N/A</v>
      </c>
      <c r="AD139" s="136" t="e">
        <f>'1_Forecast Tool'!AE89</f>
        <v>#N/A</v>
      </c>
      <c r="AE139" s="326" t="e">
        <f>'1_Forecast Tool'!AF89</f>
        <v>#N/A</v>
      </c>
      <c r="AF139" s="130">
        <f>'1_Forecast Tool'!AG89</f>
        <v>0</v>
      </c>
      <c r="AG139" s="130">
        <f>'1_Forecast Tool'!AH89</f>
        <v>0</v>
      </c>
      <c r="AH139" s="141" t="e">
        <f>'1_Forecast Tool'!AI89</f>
        <v>#N/A</v>
      </c>
      <c r="AI139" s="61" t="e">
        <f>'1_Forecast Tool'!AJ89</f>
        <v>#N/A</v>
      </c>
      <c r="AJ139" s="61" t="e">
        <f>'1_Forecast Tool'!AK89</f>
        <v>#N/A</v>
      </c>
      <c r="AK139" s="135" t="e">
        <f>'1_Forecast Tool'!AL89</f>
        <v>#N/A</v>
      </c>
    </row>
    <row r="140" spans="2:37" ht="17.25">
      <c r="B140" s="45" t="e">
        <f>'1_Forecast Tool'!C90</f>
        <v>#N/A</v>
      </c>
      <c r="C140" s="123" t="e">
        <f>'1_Forecast Tool'!D90</f>
        <v>#N/A</v>
      </c>
      <c r="D140" s="46" t="e">
        <f>'1_Forecast Tool'!E90</f>
        <v>#N/A</v>
      </c>
      <c r="E140" s="124">
        <f>'1_Forecast Tool'!F90</f>
        <v>0</v>
      </c>
      <c r="F140" s="125">
        <f>'1_Forecast Tool'!G90</f>
        <v>0</v>
      </c>
      <c r="G140" s="303">
        <f>'1_Forecast Tool'!H90</f>
        <v>0</v>
      </c>
      <c r="H140" s="126">
        <f>'1_Forecast Tool'!I90</f>
        <v>0</v>
      </c>
      <c r="I140" s="134">
        <f>'1_Forecast Tool'!J90</f>
        <v>0</v>
      </c>
      <c r="J140" s="304">
        <f>'1_Forecast Tool'!K90</f>
        <v>0</v>
      </c>
      <c r="K140" s="134">
        <f>'1_Forecast Tool'!L90</f>
        <v>0</v>
      </c>
      <c r="L140" s="125" t="e">
        <f>'1_Forecast Tool'!M90</f>
        <v>#N/A</v>
      </c>
      <c r="M140" s="129">
        <f>'1_Forecast Tool'!N90</f>
        <v>0</v>
      </c>
      <c r="N140" s="61">
        <f>'1_Forecast Tool'!O90</f>
        <v>0</v>
      </c>
      <c r="O140" s="139" t="e">
        <f>'1_Forecast Tool'!P90</f>
        <v>#N/A</v>
      </c>
      <c r="P140" s="139">
        <f>'1_Forecast Tool'!Q90</f>
        <v>0</v>
      </c>
      <c r="Q140" s="81">
        <f>'1_Forecast Tool'!R90</f>
        <v>0</v>
      </c>
      <c r="R140" s="130" t="e">
        <f>'1_Forecast Tool'!S90</f>
        <v>#N/A</v>
      </c>
      <c r="S140" s="127">
        <f>'1_Forecast Tool'!T90</f>
        <v>0</v>
      </c>
      <c r="T140" s="133">
        <f>'1_Forecast Tool'!U90</f>
        <v>0</v>
      </c>
      <c r="U140" s="133" t="e">
        <f>'1_Forecast Tool'!V90</f>
        <v>#N/A</v>
      </c>
      <c r="V140" s="128" t="e">
        <f>'1_Forecast Tool'!W90</f>
        <v>#N/A</v>
      </c>
      <c r="W140" s="133">
        <f>'1_Forecast Tool'!X90</f>
        <v>0</v>
      </c>
      <c r="X140" s="133">
        <f>'1_Forecast Tool'!Y90</f>
        <v>0</v>
      </c>
      <c r="Y140" s="133" t="e">
        <f>'1_Forecast Tool'!Z90</f>
        <v>#N/A</v>
      </c>
      <c r="Z140" s="320" t="e">
        <f>'1_Forecast Tool'!AA90</f>
        <v>#N/A</v>
      </c>
      <c r="AA140" s="140">
        <f>'1_Forecast Tool'!AB90</f>
        <v>0</v>
      </c>
      <c r="AB140" s="322" t="e">
        <f>'1_Forecast Tool'!AC90</f>
        <v>#N/A</v>
      </c>
      <c r="AC140" s="140" t="e">
        <f>'1_Forecast Tool'!AD90</f>
        <v>#N/A</v>
      </c>
      <c r="AD140" s="136" t="e">
        <f>'1_Forecast Tool'!AE90</f>
        <v>#N/A</v>
      </c>
      <c r="AE140" s="326" t="e">
        <f>'1_Forecast Tool'!AF90</f>
        <v>#N/A</v>
      </c>
      <c r="AF140" s="130">
        <f>'1_Forecast Tool'!AG90</f>
        <v>0</v>
      </c>
      <c r="AG140" s="130">
        <f>'1_Forecast Tool'!AH90</f>
        <v>0</v>
      </c>
      <c r="AH140" s="141" t="e">
        <f>'1_Forecast Tool'!AI90</f>
        <v>#N/A</v>
      </c>
      <c r="AI140" s="61" t="e">
        <f>'1_Forecast Tool'!AJ90</f>
        <v>#N/A</v>
      </c>
      <c r="AJ140" s="61" t="e">
        <f>'1_Forecast Tool'!AK90</f>
        <v>#N/A</v>
      </c>
      <c r="AK140" s="135" t="e">
        <f>'1_Forecast Tool'!AL90</f>
        <v>#N/A</v>
      </c>
    </row>
    <row r="141" spans="2:37" ht="17.25">
      <c r="B141" s="45" t="e">
        <f>'1_Forecast Tool'!C91</f>
        <v>#N/A</v>
      </c>
      <c r="C141" s="123" t="e">
        <f>'1_Forecast Tool'!D91</f>
        <v>#N/A</v>
      </c>
      <c r="D141" s="46" t="e">
        <f>'1_Forecast Tool'!E91</f>
        <v>#N/A</v>
      </c>
      <c r="E141" s="124">
        <f>'1_Forecast Tool'!F91</f>
        <v>0</v>
      </c>
      <c r="F141" s="125">
        <f>'1_Forecast Tool'!G91</f>
        <v>0</v>
      </c>
      <c r="G141" s="303">
        <f>'1_Forecast Tool'!H91</f>
        <v>0</v>
      </c>
      <c r="H141" s="126">
        <f>'1_Forecast Tool'!I91</f>
        <v>0</v>
      </c>
      <c r="I141" s="140">
        <f>'1_Forecast Tool'!J91</f>
        <v>0</v>
      </c>
      <c r="J141" s="305">
        <f>'1_Forecast Tool'!K91</f>
        <v>0</v>
      </c>
      <c r="K141" s="140">
        <f>'1_Forecast Tool'!L91</f>
        <v>0</v>
      </c>
      <c r="L141" s="303" t="e">
        <f>'1_Forecast Tool'!M91</f>
        <v>#N/A</v>
      </c>
      <c r="M141" s="142">
        <f>'1_Forecast Tool'!N91</f>
        <v>0</v>
      </c>
      <c r="N141" s="61">
        <f>'1_Forecast Tool'!O91</f>
        <v>0</v>
      </c>
      <c r="O141" s="139" t="e">
        <f>'1_Forecast Tool'!P91</f>
        <v>#N/A</v>
      </c>
      <c r="P141" s="139">
        <f>'1_Forecast Tool'!Q91</f>
        <v>0</v>
      </c>
      <c r="Q141" s="81">
        <f>'1_Forecast Tool'!R91</f>
        <v>0</v>
      </c>
      <c r="R141" s="130" t="e">
        <f>'1_Forecast Tool'!S91</f>
        <v>#N/A</v>
      </c>
      <c r="S141" s="127">
        <f>'1_Forecast Tool'!T91</f>
        <v>0</v>
      </c>
      <c r="T141" s="133">
        <f>'1_Forecast Tool'!U91</f>
        <v>0</v>
      </c>
      <c r="U141" s="133" t="e">
        <f>'1_Forecast Tool'!V91</f>
        <v>#N/A</v>
      </c>
      <c r="V141" s="128" t="e">
        <f>'1_Forecast Tool'!W91</f>
        <v>#N/A</v>
      </c>
      <c r="W141" s="133">
        <f>'1_Forecast Tool'!X91</f>
        <v>0</v>
      </c>
      <c r="X141" s="133">
        <f>'1_Forecast Tool'!Y91</f>
        <v>0</v>
      </c>
      <c r="Y141" s="133" t="e">
        <f>'1_Forecast Tool'!Z91</f>
        <v>#N/A</v>
      </c>
      <c r="Z141" s="320" t="e">
        <f>'1_Forecast Tool'!AA91</f>
        <v>#N/A</v>
      </c>
      <c r="AA141" s="140">
        <f>'1_Forecast Tool'!AB91</f>
        <v>0</v>
      </c>
      <c r="AB141" s="322" t="e">
        <f>'1_Forecast Tool'!AC91</f>
        <v>#N/A</v>
      </c>
      <c r="AC141" s="140" t="e">
        <f>'1_Forecast Tool'!AD91</f>
        <v>#N/A</v>
      </c>
      <c r="AD141" s="136" t="e">
        <f>'1_Forecast Tool'!AE91</f>
        <v>#N/A</v>
      </c>
      <c r="AE141" s="326" t="e">
        <f>'1_Forecast Tool'!AF91</f>
        <v>#N/A</v>
      </c>
      <c r="AF141" s="130">
        <f>'1_Forecast Tool'!AG91</f>
        <v>0</v>
      </c>
      <c r="AG141" s="130">
        <f>'1_Forecast Tool'!AH91</f>
        <v>0</v>
      </c>
      <c r="AH141" s="141" t="e">
        <f>'1_Forecast Tool'!AI91</f>
        <v>#N/A</v>
      </c>
      <c r="AI141" s="61" t="e">
        <f>'1_Forecast Tool'!AJ91</f>
        <v>#N/A</v>
      </c>
      <c r="AJ141" s="61" t="e">
        <f>'1_Forecast Tool'!AK91</f>
        <v>#N/A</v>
      </c>
      <c r="AK141" s="135" t="e">
        <f>'1_Forecast Tool'!AL91</f>
        <v>#N/A</v>
      </c>
    </row>
    <row r="142" spans="2:37" ht="17.25">
      <c r="B142" s="45" t="e">
        <f>'1_Forecast Tool'!C92</f>
        <v>#N/A</v>
      </c>
      <c r="C142" s="123" t="e">
        <f>'1_Forecast Tool'!D92</f>
        <v>#N/A</v>
      </c>
      <c r="D142" s="46" t="e">
        <f>'1_Forecast Tool'!E92</f>
        <v>#N/A</v>
      </c>
      <c r="E142" s="124">
        <f>'1_Forecast Tool'!F92</f>
        <v>0</v>
      </c>
      <c r="F142" s="125">
        <f>'1_Forecast Tool'!G92</f>
        <v>0</v>
      </c>
      <c r="G142" s="303">
        <f>'1_Forecast Tool'!H92</f>
        <v>0</v>
      </c>
      <c r="H142" s="126">
        <f>'1_Forecast Tool'!I92</f>
        <v>0</v>
      </c>
      <c r="I142" s="140">
        <f>'1_Forecast Tool'!J92</f>
        <v>0</v>
      </c>
      <c r="J142" s="305">
        <f>'1_Forecast Tool'!K92</f>
        <v>0</v>
      </c>
      <c r="K142" s="140">
        <f>'1_Forecast Tool'!L92</f>
        <v>0</v>
      </c>
      <c r="L142" s="303" t="e">
        <f>'1_Forecast Tool'!M92</f>
        <v>#N/A</v>
      </c>
      <c r="M142" s="142">
        <f>'1_Forecast Tool'!N92</f>
        <v>0</v>
      </c>
      <c r="N142" s="61">
        <f>'1_Forecast Tool'!O92</f>
        <v>0</v>
      </c>
      <c r="O142" s="139" t="e">
        <f>'1_Forecast Tool'!P92</f>
        <v>#N/A</v>
      </c>
      <c r="P142" s="139">
        <f>'1_Forecast Tool'!Q92</f>
        <v>0</v>
      </c>
      <c r="Q142" s="81">
        <f>'1_Forecast Tool'!R92</f>
        <v>0</v>
      </c>
      <c r="R142" s="130" t="e">
        <f>'1_Forecast Tool'!S92</f>
        <v>#N/A</v>
      </c>
      <c r="S142" s="127">
        <f>'1_Forecast Tool'!T92</f>
        <v>0</v>
      </c>
      <c r="T142" s="133">
        <f>'1_Forecast Tool'!U92</f>
        <v>0</v>
      </c>
      <c r="U142" s="133" t="e">
        <f>'1_Forecast Tool'!V92</f>
        <v>#N/A</v>
      </c>
      <c r="V142" s="128" t="e">
        <f>'1_Forecast Tool'!W92</f>
        <v>#N/A</v>
      </c>
      <c r="W142" s="133">
        <f>'1_Forecast Tool'!X92</f>
        <v>0</v>
      </c>
      <c r="X142" s="133">
        <f>'1_Forecast Tool'!Y92</f>
        <v>0</v>
      </c>
      <c r="Y142" s="133" t="e">
        <f>'1_Forecast Tool'!Z92</f>
        <v>#N/A</v>
      </c>
      <c r="Z142" s="320" t="e">
        <f>'1_Forecast Tool'!AA92</f>
        <v>#N/A</v>
      </c>
      <c r="AA142" s="140">
        <f>'1_Forecast Tool'!AB92</f>
        <v>0</v>
      </c>
      <c r="AB142" s="322" t="e">
        <f>'1_Forecast Tool'!AC92</f>
        <v>#N/A</v>
      </c>
      <c r="AC142" s="140" t="e">
        <f>'1_Forecast Tool'!AD92</f>
        <v>#N/A</v>
      </c>
      <c r="AD142" s="136" t="e">
        <f>'1_Forecast Tool'!AE92</f>
        <v>#N/A</v>
      </c>
      <c r="AE142" s="326" t="e">
        <f>'1_Forecast Tool'!AF92</f>
        <v>#N/A</v>
      </c>
      <c r="AF142" s="130">
        <f>'1_Forecast Tool'!AG92</f>
        <v>0</v>
      </c>
      <c r="AG142" s="130">
        <f>'1_Forecast Tool'!AH92</f>
        <v>0</v>
      </c>
      <c r="AH142" s="141" t="e">
        <f>'1_Forecast Tool'!AI92</f>
        <v>#N/A</v>
      </c>
      <c r="AI142" s="61" t="e">
        <f>'1_Forecast Tool'!AJ92</f>
        <v>#N/A</v>
      </c>
      <c r="AJ142" s="61" t="e">
        <f>'1_Forecast Tool'!AK92</f>
        <v>#N/A</v>
      </c>
      <c r="AK142" s="135" t="e">
        <f>'1_Forecast Tool'!AL92</f>
        <v>#N/A</v>
      </c>
    </row>
    <row r="143" spans="2:37" ht="17.25">
      <c r="B143" s="45" t="e">
        <f>'1_Forecast Tool'!C93</f>
        <v>#N/A</v>
      </c>
      <c r="C143" s="123" t="e">
        <f>'1_Forecast Tool'!D93</f>
        <v>#N/A</v>
      </c>
      <c r="D143" s="46" t="e">
        <f>'1_Forecast Tool'!E93</f>
        <v>#N/A</v>
      </c>
      <c r="E143" s="124">
        <f>'1_Forecast Tool'!F93</f>
        <v>0</v>
      </c>
      <c r="F143" s="125">
        <f>'1_Forecast Tool'!G93</f>
        <v>0</v>
      </c>
      <c r="G143" s="303">
        <f>'1_Forecast Tool'!H93</f>
        <v>0</v>
      </c>
      <c r="H143" s="126">
        <f>'1_Forecast Tool'!I93</f>
        <v>0</v>
      </c>
      <c r="I143" s="140">
        <f>'1_Forecast Tool'!J93</f>
        <v>0</v>
      </c>
      <c r="J143" s="305">
        <f>'1_Forecast Tool'!K93</f>
        <v>0</v>
      </c>
      <c r="K143" s="140">
        <f>'1_Forecast Tool'!L93</f>
        <v>0</v>
      </c>
      <c r="L143" s="303" t="e">
        <f>'1_Forecast Tool'!M93</f>
        <v>#N/A</v>
      </c>
      <c r="M143" s="142">
        <f>'1_Forecast Tool'!N93</f>
        <v>0</v>
      </c>
      <c r="N143" s="61">
        <f>'1_Forecast Tool'!O93</f>
        <v>0</v>
      </c>
      <c r="O143" s="139" t="e">
        <f>'1_Forecast Tool'!P93</f>
        <v>#N/A</v>
      </c>
      <c r="P143" s="139">
        <f>'1_Forecast Tool'!Q93</f>
        <v>0</v>
      </c>
      <c r="Q143" s="81">
        <f>'1_Forecast Tool'!R93</f>
        <v>0</v>
      </c>
      <c r="R143" s="130" t="e">
        <f>'1_Forecast Tool'!S93</f>
        <v>#N/A</v>
      </c>
      <c r="S143" s="127">
        <f>'1_Forecast Tool'!T93</f>
        <v>0</v>
      </c>
      <c r="T143" s="133">
        <f>'1_Forecast Tool'!U93</f>
        <v>0</v>
      </c>
      <c r="U143" s="133" t="e">
        <f>'1_Forecast Tool'!V93</f>
        <v>#N/A</v>
      </c>
      <c r="V143" s="128" t="e">
        <f>'1_Forecast Tool'!W93</f>
        <v>#N/A</v>
      </c>
      <c r="W143" s="133">
        <f>'1_Forecast Tool'!X93</f>
        <v>0</v>
      </c>
      <c r="X143" s="133">
        <f>'1_Forecast Tool'!Y93</f>
        <v>0</v>
      </c>
      <c r="Y143" s="133" t="e">
        <f>'1_Forecast Tool'!Z93</f>
        <v>#N/A</v>
      </c>
      <c r="Z143" s="320" t="e">
        <f>'1_Forecast Tool'!AA93</f>
        <v>#N/A</v>
      </c>
      <c r="AA143" s="140">
        <f>'1_Forecast Tool'!AB93</f>
        <v>0</v>
      </c>
      <c r="AB143" s="322" t="e">
        <f>'1_Forecast Tool'!AC93</f>
        <v>#N/A</v>
      </c>
      <c r="AC143" s="140" t="e">
        <f>'1_Forecast Tool'!AD93</f>
        <v>#N/A</v>
      </c>
      <c r="AD143" s="136" t="e">
        <f>'1_Forecast Tool'!AE93</f>
        <v>#N/A</v>
      </c>
      <c r="AE143" s="326" t="e">
        <f>'1_Forecast Tool'!AF93</f>
        <v>#N/A</v>
      </c>
      <c r="AF143" s="130">
        <f>'1_Forecast Tool'!AG93</f>
        <v>0</v>
      </c>
      <c r="AG143" s="130">
        <f>'1_Forecast Tool'!AH93</f>
        <v>0</v>
      </c>
      <c r="AH143" s="141" t="e">
        <f>'1_Forecast Tool'!AI93</f>
        <v>#N/A</v>
      </c>
      <c r="AI143" s="61" t="e">
        <f>'1_Forecast Tool'!AJ93</f>
        <v>#N/A</v>
      </c>
      <c r="AJ143" s="61" t="e">
        <f>'1_Forecast Tool'!AK93</f>
        <v>#N/A</v>
      </c>
      <c r="AK143" s="135" t="e">
        <f>'1_Forecast Tool'!AL93</f>
        <v>#N/A</v>
      </c>
    </row>
    <row r="144" spans="2:37" ht="17.25">
      <c r="B144" s="45" t="e">
        <f>'1_Forecast Tool'!C94</f>
        <v>#N/A</v>
      </c>
      <c r="C144" s="123" t="e">
        <f>'1_Forecast Tool'!D94</f>
        <v>#N/A</v>
      </c>
      <c r="D144" s="46" t="e">
        <f>'1_Forecast Tool'!E94</f>
        <v>#N/A</v>
      </c>
      <c r="E144" s="124">
        <f>'1_Forecast Tool'!F94</f>
        <v>0</v>
      </c>
      <c r="F144" s="315">
        <f>'1_Forecast Tool'!G94</f>
        <v>0</v>
      </c>
      <c r="G144" s="303">
        <f>'1_Forecast Tool'!H94</f>
        <v>0</v>
      </c>
      <c r="H144" s="126">
        <f>'1_Forecast Tool'!I94</f>
        <v>0</v>
      </c>
      <c r="I144" s="140">
        <f>'1_Forecast Tool'!J94</f>
        <v>0</v>
      </c>
      <c r="J144" s="305">
        <f>'1_Forecast Tool'!K94</f>
        <v>0</v>
      </c>
      <c r="K144" s="140">
        <f>'1_Forecast Tool'!L94</f>
        <v>0</v>
      </c>
      <c r="L144" s="303" t="e">
        <f>'1_Forecast Tool'!M94</f>
        <v>#N/A</v>
      </c>
      <c r="M144" s="142">
        <f>'1_Forecast Tool'!N94</f>
        <v>0</v>
      </c>
      <c r="N144" s="61">
        <f>'1_Forecast Tool'!O94</f>
        <v>0</v>
      </c>
      <c r="O144" s="139" t="e">
        <f>'1_Forecast Tool'!P94</f>
        <v>#N/A</v>
      </c>
      <c r="P144" s="139">
        <f>'1_Forecast Tool'!Q94</f>
        <v>0</v>
      </c>
      <c r="Q144" s="81">
        <f>'1_Forecast Tool'!R94</f>
        <v>0</v>
      </c>
      <c r="R144" s="130" t="e">
        <f>'1_Forecast Tool'!S94</f>
        <v>#N/A</v>
      </c>
      <c r="S144" s="127">
        <f>'1_Forecast Tool'!T94</f>
        <v>0</v>
      </c>
      <c r="T144" s="133">
        <f>'1_Forecast Tool'!U94</f>
        <v>0</v>
      </c>
      <c r="U144" s="133" t="e">
        <f>'1_Forecast Tool'!V94</f>
        <v>#N/A</v>
      </c>
      <c r="V144" s="128" t="e">
        <f>'1_Forecast Tool'!W94</f>
        <v>#N/A</v>
      </c>
      <c r="W144" s="133">
        <f>'1_Forecast Tool'!X94</f>
        <v>0</v>
      </c>
      <c r="X144" s="133">
        <f>'1_Forecast Tool'!Y94</f>
        <v>0</v>
      </c>
      <c r="Y144" s="133" t="e">
        <f>'1_Forecast Tool'!Z94</f>
        <v>#N/A</v>
      </c>
      <c r="Z144" s="320" t="e">
        <f>'1_Forecast Tool'!AA94</f>
        <v>#N/A</v>
      </c>
      <c r="AA144" s="140">
        <f>'1_Forecast Tool'!AB94</f>
        <v>0</v>
      </c>
      <c r="AB144" s="322" t="e">
        <f>'1_Forecast Tool'!AC94</f>
        <v>#N/A</v>
      </c>
      <c r="AC144" s="140" t="e">
        <f>'1_Forecast Tool'!AD94</f>
        <v>#N/A</v>
      </c>
      <c r="AD144" s="136" t="e">
        <f>'1_Forecast Tool'!AE94</f>
        <v>#N/A</v>
      </c>
      <c r="AE144" s="326" t="e">
        <f>'1_Forecast Tool'!AF94</f>
        <v>#N/A</v>
      </c>
      <c r="AF144" s="130">
        <f>'1_Forecast Tool'!AG94</f>
        <v>0</v>
      </c>
      <c r="AG144" s="130">
        <f>'1_Forecast Tool'!AH94</f>
        <v>0</v>
      </c>
      <c r="AH144" s="141" t="e">
        <f>'1_Forecast Tool'!AI94</f>
        <v>#N/A</v>
      </c>
      <c r="AI144" s="61" t="e">
        <f>'1_Forecast Tool'!AJ94</f>
        <v>#N/A</v>
      </c>
      <c r="AJ144" s="61" t="e">
        <f>'1_Forecast Tool'!AK94</f>
        <v>#N/A</v>
      </c>
      <c r="AK144" s="135" t="e">
        <f>'1_Forecast Tool'!AL94</f>
        <v>#N/A</v>
      </c>
    </row>
    <row r="145" spans="2:37" ht="17.25">
      <c r="B145" s="45" t="e">
        <f>'1_Forecast Tool'!C95</f>
        <v>#N/A</v>
      </c>
      <c r="C145" s="123" t="e">
        <f>'1_Forecast Tool'!D95</f>
        <v>#N/A</v>
      </c>
      <c r="D145" s="46" t="e">
        <f>'1_Forecast Tool'!E95</f>
        <v>#N/A</v>
      </c>
      <c r="E145" s="124">
        <f>'1_Forecast Tool'!F95</f>
        <v>0</v>
      </c>
      <c r="F145" s="315">
        <f>'1_Forecast Tool'!G95</f>
        <v>0</v>
      </c>
      <c r="G145" s="316">
        <f>'1_Forecast Tool'!H95</f>
        <v>0</v>
      </c>
      <c r="H145" s="126">
        <f>'1_Forecast Tool'!I95</f>
        <v>0</v>
      </c>
      <c r="I145" s="140">
        <f>'1_Forecast Tool'!J95</f>
        <v>0</v>
      </c>
      <c r="J145" s="305">
        <f>'1_Forecast Tool'!K95</f>
        <v>0</v>
      </c>
      <c r="K145" s="140">
        <f>'1_Forecast Tool'!L95</f>
        <v>0</v>
      </c>
      <c r="L145" s="303" t="e">
        <f>'1_Forecast Tool'!M95</f>
        <v>#N/A</v>
      </c>
      <c r="M145" s="142">
        <f>'1_Forecast Tool'!N95</f>
        <v>0</v>
      </c>
      <c r="N145" s="61">
        <f>'1_Forecast Tool'!O95</f>
        <v>0</v>
      </c>
      <c r="O145" s="139" t="e">
        <f>'1_Forecast Tool'!P95</f>
        <v>#N/A</v>
      </c>
      <c r="P145" s="139">
        <f>'1_Forecast Tool'!Q95</f>
        <v>0</v>
      </c>
      <c r="Q145" s="81">
        <f>'1_Forecast Tool'!R95</f>
        <v>0</v>
      </c>
      <c r="R145" s="130" t="e">
        <f>'1_Forecast Tool'!S95</f>
        <v>#N/A</v>
      </c>
      <c r="S145" s="127">
        <f>'1_Forecast Tool'!T95</f>
        <v>0</v>
      </c>
      <c r="T145" s="133">
        <f>'1_Forecast Tool'!U95</f>
        <v>0</v>
      </c>
      <c r="U145" s="133" t="e">
        <f>'1_Forecast Tool'!V95</f>
        <v>#N/A</v>
      </c>
      <c r="V145" s="128" t="e">
        <f>'1_Forecast Tool'!W95</f>
        <v>#N/A</v>
      </c>
      <c r="W145" s="133">
        <f>'1_Forecast Tool'!X95</f>
        <v>0</v>
      </c>
      <c r="X145" s="133">
        <f>'1_Forecast Tool'!Y95</f>
        <v>0</v>
      </c>
      <c r="Y145" s="133" t="e">
        <f>'1_Forecast Tool'!Z95</f>
        <v>#N/A</v>
      </c>
      <c r="Z145" s="320" t="e">
        <f>'1_Forecast Tool'!AA95</f>
        <v>#N/A</v>
      </c>
      <c r="AA145" s="140">
        <f>'1_Forecast Tool'!AB95</f>
        <v>0</v>
      </c>
      <c r="AB145" s="322" t="e">
        <f>'1_Forecast Tool'!AC95</f>
        <v>#N/A</v>
      </c>
      <c r="AC145" s="140" t="e">
        <f>'1_Forecast Tool'!AD95</f>
        <v>#N/A</v>
      </c>
      <c r="AD145" s="136" t="e">
        <f>'1_Forecast Tool'!AE95</f>
        <v>#N/A</v>
      </c>
      <c r="AE145" s="326" t="e">
        <f>'1_Forecast Tool'!AF95</f>
        <v>#N/A</v>
      </c>
      <c r="AF145" s="130">
        <f>'1_Forecast Tool'!AG95</f>
        <v>0</v>
      </c>
      <c r="AG145" s="130">
        <f>'1_Forecast Tool'!AH95</f>
        <v>0</v>
      </c>
      <c r="AH145" s="141" t="e">
        <f>'1_Forecast Tool'!AI95</f>
        <v>#N/A</v>
      </c>
      <c r="AI145" s="61" t="e">
        <f>'1_Forecast Tool'!AJ95</f>
        <v>#N/A</v>
      </c>
      <c r="AJ145" s="61" t="e">
        <f>'1_Forecast Tool'!AK95</f>
        <v>#N/A</v>
      </c>
      <c r="AK145" s="135" t="e">
        <f>'1_Forecast Tool'!AL95</f>
        <v>#N/A</v>
      </c>
    </row>
    <row r="146" spans="2:37" ht="18" thickBot="1">
      <c r="B146" s="143" t="e">
        <f>'1_Forecast Tool'!C96</f>
        <v>#N/A</v>
      </c>
      <c r="C146" s="144" t="e">
        <f>'1_Forecast Tool'!D96</f>
        <v>#N/A</v>
      </c>
      <c r="D146" s="145" t="e">
        <f>'1_Forecast Tool'!E96</f>
        <v>#N/A</v>
      </c>
      <c r="E146" s="124">
        <f>'1_Forecast Tool'!F96</f>
        <v>0</v>
      </c>
      <c r="F146" s="125">
        <f>'1_Forecast Tool'!G96</f>
        <v>0</v>
      </c>
      <c r="G146" s="303">
        <f>'1_Forecast Tool'!H96</f>
        <v>0</v>
      </c>
      <c r="H146" s="146">
        <f>'1_Forecast Tool'!I96</f>
        <v>0</v>
      </c>
      <c r="I146" s="164">
        <f>'1_Forecast Tool'!J96</f>
        <v>0</v>
      </c>
      <c r="J146" s="306">
        <f>'1_Forecast Tool'!K96</f>
        <v>0</v>
      </c>
      <c r="K146" s="164">
        <f>'1_Forecast Tool'!L96</f>
        <v>0</v>
      </c>
      <c r="L146" s="307" t="e">
        <f>'1_Forecast Tool'!M96</f>
        <v>#N/A</v>
      </c>
      <c r="M146" s="148">
        <f>'1_Forecast Tool'!N96</f>
        <v>0</v>
      </c>
      <c r="N146" s="163">
        <f>'1_Forecast Tool'!O96</f>
        <v>0</v>
      </c>
      <c r="O146" s="139" t="e">
        <f>'1_Forecast Tool'!P96</f>
        <v>#N/A</v>
      </c>
      <c r="P146" s="139">
        <f>'1_Forecast Tool'!Q96</f>
        <v>0</v>
      </c>
      <c r="Q146" s="81">
        <f>'1_Forecast Tool'!R96</f>
        <v>0</v>
      </c>
      <c r="R146" s="130" t="e">
        <f>'1_Forecast Tool'!S96</f>
        <v>#N/A</v>
      </c>
      <c r="S146" s="168">
        <f>'1_Forecast Tool'!T96</f>
        <v>0</v>
      </c>
      <c r="T146" s="317">
        <f>'1_Forecast Tool'!U96</f>
        <v>0</v>
      </c>
      <c r="U146" s="317" t="e">
        <f>'1_Forecast Tool'!V96</f>
        <v>#N/A</v>
      </c>
      <c r="V146" s="169" t="e">
        <f>'1_Forecast Tool'!W96</f>
        <v>#N/A</v>
      </c>
      <c r="W146" s="317">
        <f>'1_Forecast Tool'!X96</f>
        <v>0</v>
      </c>
      <c r="X146" s="317">
        <f>'1_Forecast Tool'!Y96</f>
        <v>0</v>
      </c>
      <c r="Y146" s="317" t="e">
        <f>'1_Forecast Tool'!Z96</f>
        <v>#N/A</v>
      </c>
      <c r="Z146" s="321" t="e">
        <f>'1_Forecast Tool'!AA96</f>
        <v>#N/A</v>
      </c>
      <c r="AA146" s="140">
        <f>'1_Forecast Tool'!AB96</f>
        <v>0</v>
      </c>
      <c r="AB146" s="322" t="e">
        <f>'1_Forecast Tool'!AC96</f>
        <v>#N/A</v>
      </c>
      <c r="AC146" s="140" t="e">
        <f>'1_Forecast Tool'!AD96</f>
        <v>#N/A</v>
      </c>
      <c r="AD146" s="136" t="e">
        <f>'1_Forecast Tool'!AE96</f>
        <v>#N/A</v>
      </c>
      <c r="AE146" s="326" t="e">
        <f>'1_Forecast Tool'!AF96</f>
        <v>#N/A</v>
      </c>
      <c r="AF146" s="149">
        <f>'1_Forecast Tool'!AG96</f>
        <v>0</v>
      </c>
      <c r="AG146" s="149">
        <f>'1_Forecast Tool'!AH96</f>
        <v>0</v>
      </c>
      <c r="AH146" s="141" t="e">
        <f>'1_Forecast Tool'!AI96</f>
        <v>#N/A</v>
      </c>
      <c r="AI146" s="61" t="e">
        <f>'1_Forecast Tool'!AJ96</f>
        <v>#N/A</v>
      </c>
      <c r="AJ146" s="61" t="e">
        <f>'1_Forecast Tool'!AK96</f>
        <v>#N/A</v>
      </c>
      <c r="AK146" s="135" t="e">
        <f>'1_Forecast Tool'!AL96</f>
        <v>#N/A</v>
      </c>
    </row>
    <row r="147" spans="2:37" ht="17.25">
      <c r="B147" s="45" t="e">
        <f>'1_Forecast Tool'!C97</f>
        <v>#N/A</v>
      </c>
      <c r="C147" s="109" t="e">
        <f>'1_Forecast Tool'!D97</f>
        <v>#N/A</v>
      </c>
      <c r="D147" s="46" t="e">
        <f>'1_Forecast Tool'!E97</f>
        <v>#N/A</v>
      </c>
      <c r="E147" s="111">
        <f>'1_Forecast Tool'!F97</f>
        <v>0</v>
      </c>
      <c r="F147" s="112">
        <f>'1_Forecast Tool'!G97</f>
        <v>0</v>
      </c>
      <c r="G147" s="300">
        <f>'1_Forecast Tool'!H97</f>
        <v>0</v>
      </c>
      <c r="H147" s="113">
        <f>'1_Forecast Tool'!I97</f>
        <v>0</v>
      </c>
      <c r="I147" s="140">
        <f>'1_Forecast Tool'!J97</f>
        <v>0</v>
      </c>
      <c r="J147" s="305">
        <f>'1_Forecast Tool'!K97</f>
        <v>0</v>
      </c>
      <c r="K147" s="155">
        <f>'1_Forecast Tool'!L97</f>
        <v>0</v>
      </c>
      <c r="L147" s="300" t="e">
        <f>'1_Forecast Tool'!M97</f>
        <v>#N/A</v>
      </c>
      <c r="M147" s="151">
        <f>'1_Forecast Tool'!N97</f>
        <v>0</v>
      </c>
      <c r="N147" s="154">
        <f>'1_Forecast Tool'!O97</f>
        <v>0</v>
      </c>
      <c r="O147" s="152" t="e">
        <f>'1_Forecast Tool'!P97</f>
        <v>#N/A</v>
      </c>
      <c r="P147" s="152">
        <f>'1_Forecast Tool'!Q97</f>
        <v>0</v>
      </c>
      <c r="Q147" s="153">
        <f>'1_Forecast Tool'!R97</f>
        <v>0</v>
      </c>
      <c r="R147" s="117" t="e">
        <f>'1_Forecast Tool'!S97</f>
        <v>#N/A</v>
      </c>
      <c r="S147" s="127">
        <f>'1_Forecast Tool'!T97</f>
        <v>0</v>
      </c>
      <c r="T147" s="133">
        <f>'1_Forecast Tool'!U97</f>
        <v>0</v>
      </c>
      <c r="U147" s="133" t="e">
        <f>'1_Forecast Tool'!V97</f>
        <v>#N/A</v>
      </c>
      <c r="V147" s="128" t="e">
        <f>'1_Forecast Tool'!W97</f>
        <v>#N/A</v>
      </c>
      <c r="W147" s="133">
        <f>'1_Forecast Tool'!X97</f>
        <v>0</v>
      </c>
      <c r="X147" s="133">
        <f>'1_Forecast Tool'!Y97</f>
        <v>0</v>
      </c>
      <c r="Y147" s="133" t="e">
        <f>'1_Forecast Tool'!Z97</f>
        <v>#N/A</v>
      </c>
      <c r="Z147" s="320" t="e">
        <f>'1_Forecast Tool'!AA97</f>
        <v>#N/A</v>
      </c>
      <c r="AA147" s="155">
        <f>'1_Forecast Tool'!AB97</f>
        <v>0</v>
      </c>
      <c r="AB147" s="323" t="e">
        <f>'1_Forecast Tool'!AC97</f>
        <v>#N/A</v>
      </c>
      <c r="AC147" s="155">
        <f>'1_Forecast Tool'!AD97</f>
        <v>0</v>
      </c>
      <c r="AD147" s="157" t="e">
        <f>'1_Forecast Tool'!AE97</f>
        <v>#N/A</v>
      </c>
      <c r="AE147" s="328" t="e">
        <f>'1_Forecast Tool'!AF97</f>
        <v>#N/A</v>
      </c>
      <c r="AF147" s="117">
        <f>'1_Forecast Tool'!AG97</f>
        <v>0</v>
      </c>
      <c r="AG147" s="117">
        <f>'1_Forecast Tool'!AH97</f>
        <v>0</v>
      </c>
      <c r="AH147" s="150" t="e">
        <f>'1_Forecast Tool'!AI97</f>
        <v>#N/A</v>
      </c>
      <c r="AI147" s="154" t="e">
        <f>'1_Forecast Tool'!AJ97</f>
        <v>#N/A</v>
      </c>
      <c r="AJ147" s="154" t="e">
        <f>'1_Forecast Tool'!AK97</f>
        <v>#N/A</v>
      </c>
      <c r="AK147" s="156" t="e">
        <f>'1_Forecast Tool'!AL97</f>
        <v>#N/A</v>
      </c>
    </row>
    <row r="148" spans="2:37" ht="17.25">
      <c r="B148" s="45" t="e">
        <f>'1_Forecast Tool'!C98</f>
        <v>#N/A</v>
      </c>
      <c r="C148" s="123" t="e">
        <f>'1_Forecast Tool'!D98</f>
        <v>#N/A</v>
      </c>
      <c r="D148" s="46" t="e">
        <f>'1_Forecast Tool'!E98</f>
        <v>#N/A</v>
      </c>
      <c r="E148" s="124">
        <f>'1_Forecast Tool'!F98</f>
        <v>0</v>
      </c>
      <c r="F148" s="125">
        <f>'1_Forecast Tool'!G98</f>
        <v>0</v>
      </c>
      <c r="G148" s="303">
        <f>'1_Forecast Tool'!H98</f>
        <v>0</v>
      </c>
      <c r="H148" s="126">
        <f>'1_Forecast Tool'!I98</f>
        <v>0</v>
      </c>
      <c r="I148" s="140">
        <f>'1_Forecast Tool'!J98</f>
        <v>0</v>
      </c>
      <c r="J148" s="305">
        <f>'1_Forecast Tool'!K98</f>
        <v>0</v>
      </c>
      <c r="K148" s="140">
        <f>'1_Forecast Tool'!L98</f>
        <v>0</v>
      </c>
      <c r="L148" s="303" t="e">
        <f>'1_Forecast Tool'!M98</f>
        <v>#N/A</v>
      </c>
      <c r="M148" s="142">
        <f>'1_Forecast Tool'!N98</f>
        <v>0</v>
      </c>
      <c r="N148" s="61">
        <f>'1_Forecast Tool'!O98</f>
        <v>0</v>
      </c>
      <c r="O148" s="139" t="e">
        <f>'1_Forecast Tool'!P98</f>
        <v>#N/A</v>
      </c>
      <c r="P148" s="139">
        <f>'1_Forecast Tool'!Q98</f>
        <v>0</v>
      </c>
      <c r="Q148" s="81">
        <f>'1_Forecast Tool'!R98</f>
        <v>0</v>
      </c>
      <c r="R148" s="130" t="e">
        <f>'1_Forecast Tool'!S98</f>
        <v>#N/A</v>
      </c>
      <c r="S148" s="127">
        <f>'1_Forecast Tool'!T98</f>
        <v>0</v>
      </c>
      <c r="T148" s="133">
        <f>'1_Forecast Tool'!U98</f>
        <v>0</v>
      </c>
      <c r="U148" s="133" t="e">
        <f>'1_Forecast Tool'!V98</f>
        <v>#N/A</v>
      </c>
      <c r="V148" s="128" t="e">
        <f>'1_Forecast Tool'!W98</f>
        <v>#N/A</v>
      </c>
      <c r="W148" s="133">
        <f>'1_Forecast Tool'!X98</f>
        <v>0</v>
      </c>
      <c r="X148" s="133">
        <f>'1_Forecast Tool'!Y98</f>
        <v>0</v>
      </c>
      <c r="Y148" s="133" t="e">
        <f>'1_Forecast Tool'!Z98</f>
        <v>#N/A</v>
      </c>
      <c r="Z148" s="320" t="e">
        <f>'1_Forecast Tool'!AA98</f>
        <v>#N/A</v>
      </c>
      <c r="AA148" s="140">
        <f>'1_Forecast Tool'!AB98</f>
        <v>0</v>
      </c>
      <c r="AB148" s="322" t="e">
        <f>'1_Forecast Tool'!AC98</f>
        <v>#N/A</v>
      </c>
      <c r="AC148" s="140">
        <f>'1_Forecast Tool'!AD98</f>
        <v>0</v>
      </c>
      <c r="AD148" s="136" t="e">
        <f>'1_Forecast Tool'!AE98</f>
        <v>#N/A</v>
      </c>
      <c r="AE148" s="326" t="e">
        <f>'1_Forecast Tool'!AF98</f>
        <v>#N/A</v>
      </c>
      <c r="AF148" s="130">
        <f>'1_Forecast Tool'!AG98</f>
        <v>0</v>
      </c>
      <c r="AG148" s="130">
        <f>'1_Forecast Tool'!AH98</f>
        <v>0</v>
      </c>
      <c r="AH148" s="141" t="e">
        <f>'1_Forecast Tool'!AI98</f>
        <v>#N/A</v>
      </c>
      <c r="AI148" s="61" t="e">
        <f>'1_Forecast Tool'!AJ98</f>
        <v>#N/A</v>
      </c>
      <c r="AJ148" s="61" t="e">
        <f>'1_Forecast Tool'!AK98</f>
        <v>#N/A</v>
      </c>
      <c r="AK148" s="135" t="e">
        <f>'1_Forecast Tool'!AL98</f>
        <v>#N/A</v>
      </c>
    </row>
    <row r="149" spans="2:37" ht="17.25">
      <c r="B149" s="45" t="e">
        <f>'1_Forecast Tool'!C99</f>
        <v>#N/A</v>
      </c>
      <c r="C149" s="123" t="e">
        <f>'1_Forecast Tool'!D99</f>
        <v>#N/A</v>
      </c>
      <c r="D149" s="46" t="e">
        <f>'1_Forecast Tool'!E99</f>
        <v>#N/A</v>
      </c>
      <c r="E149" s="124">
        <f>'1_Forecast Tool'!F99</f>
        <v>0</v>
      </c>
      <c r="F149" s="125">
        <f>'1_Forecast Tool'!G99</f>
        <v>0</v>
      </c>
      <c r="G149" s="303">
        <f>'1_Forecast Tool'!H99</f>
        <v>0</v>
      </c>
      <c r="H149" s="126">
        <f>'1_Forecast Tool'!I99</f>
        <v>0</v>
      </c>
      <c r="I149" s="140">
        <f>'1_Forecast Tool'!J99</f>
        <v>0</v>
      </c>
      <c r="J149" s="305">
        <f>'1_Forecast Tool'!K99</f>
        <v>0</v>
      </c>
      <c r="K149" s="140">
        <f>'1_Forecast Tool'!L99</f>
        <v>0</v>
      </c>
      <c r="L149" s="303" t="e">
        <f>'1_Forecast Tool'!M99</f>
        <v>#N/A</v>
      </c>
      <c r="M149" s="142">
        <f>'1_Forecast Tool'!N99</f>
        <v>0</v>
      </c>
      <c r="N149" s="61">
        <f>'1_Forecast Tool'!O99</f>
        <v>0</v>
      </c>
      <c r="O149" s="139" t="e">
        <f>'1_Forecast Tool'!P99</f>
        <v>#N/A</v>
      </c>
      <c r="P149" s="139">
        <f>'1_Forecast Tool'!Q99</f>
        <v>0</v>
      </c>
      <c r="Q149" s="81">
        <f>'1_Forecast Tool'!R99</f>
        <v>0</v>
      </c>
      <c r="R149" s="130" t="e">
        <f>'1_Forecast Tool'!S99</f>
        <v>#N/A</v>
      </c>
      <c r="S149" s="127">
        <f>'1_Forecast Tool'!T99</f>
        <v>0</v>
      </c>
      <c r="T149" s="133">
        <f>'1_Forecast Tool'!U99</f>
        <v>0</v>
      </c>
      <c r="U149" s="133" t="e">
        <f>'1_Forecast Tool'!V99</f>
        <v>#N/A</v>
      </c>
      <c r="V149" s="128" t="e">
        <f>'1_Forecast Tool'!W99</f>
        <v>#N/A</v>
      </c>
      <c r="W149" s="133">
        <f>'1_Forecast Tool'!X99</f>
        <v>0</v>
      </c>
      <c r="X149" s="133">
        <f>'1_Forecast Tool'!Y99</f>
        <v>0</v>
      </c>
      <c r="Y149" s="133" t="e">
        <f>'1_Forecast Tool'!Z99</f>
        <v>#N/A</v>
      </c>
      <c r="Z149" s="320" t="e">
        <f>'1_Forecast Tool'!AA99</f>
        <v>#N/A</v>
      </c>
      <c r="AA149" s="140">
        <f>'1_Forecast Tool'!AB99</f>
        <v>0</v>
      </c>
      <c r="AB149" s="322" t="e">
        <f>'1_Forecast Tool'!AC99</f>
        <v>#N/A</v>
      </c>
      <c r="AC149" s="140">
        <f>'1_Forecast Tool'!AD99</f>
        <v>0</v>
      </c>
      <c r="AD149" s="136" t="e">
        <f>'1_Forecast Tool'!AE99</f>
        <v>#N/A</v>
      </c>
      <c r="AE149" s="326" t="e">
        <f>'1_Forecast Tool'!AF99</f>
        <v>#N/A</v>
      </c>
      <c r="AF149" s="130">
        <f>'1_Forecast Tool'!AG99</f>
        <v>0</v>
      </c>
      <c r="AG149" s="130">
        <f>'1_Forecast Tool'!AH99</f>
        <v>0</v>
      </c>
      <c r="AH149" s="141" t="e">
        <f>'1_Forecast Tool'!AI99</f>
        <v>#N/A</v>
      </c>
      <c r="AI149" s="61" t="e">
        <f>'1_Forecast Tool'!AJ99</f>
        <v>#N/A</v>
      </c>
      <c r="AJ149" s="61" t="e">
        <f>'1_Forecast Tool'!AK99</f>
        <v>#N/A</v>
      </c>
      <c r="AK149" s="135" t="e">
        <f>'1_Forecast Tool'!AL99</f>
        <v>#N/A</v>
      </c>
    </row>
    <row r="150" spans="2:37" ht="17.25">
      <c r="B150" s="45" t="e">
        <f>'1_Forecast Tool'!C100</f>
        <v>#N/A</v>
      </c>
      <c r="C150" s="123" t="e">
        <f>'1_Forecast Tool'!D100</f>
        <v>#N/A</v>
      </c>
      <c r="D150" s="46" t="e">
        <f>'1_Forecast Tool'!E100</f>
        <v>#N/A</v>
      </c>
      <c r="E150" s="124">
        <f>'1_Forecast Tool'!F100</f>
        <v>0</v>
      </c>
      <c r="F150" s="125">
        <f>'1_Forecast Tool'!G100</f>
        <v>0</v>
      </c>
      <c r="G150" s="303">
        <f>'1_Forecast Tool'!H100</f>
        <v>0</v>
      </c>
      <c r="H150" s="126">
        <f>'1_Forecast Tool'!I100</f>
        <v>0</v>
      </c>
      <c r="I150" s="140">
        <f>'1_Forecast Tool'!J100</f>
        <v>0</v>
      </c>
      <c r="J150" s="305">
        <f>'1_Forecast Tool'!K100</f>
        <v>0</v>
      </c>
      <c r="K150" s="140">
        <f>'1_Forecast Tool'!L100</f>
        <v>0</v>
      </c>
      <c r="L150" s="303" t="e">
        <f>'1_Forecast Tool'!M100</f>
        <v>#N/A</v>
      </c>
      <c r="M150" s="142">
        <f>'1_Forecast Tool'!N100</f>
        <v>0</v>
      </c>
      <c r="N150" s="61">
        <f>'1_Forecast Tool'!O100</f>
        <v>0</v>
      </c>
      <c r="O150" s="139" t="e">
        <f>'1_Forecast Tool'!P100</f>
        <v>#N/A</v>
      </c>
      <c r="P150" s="139">
        <f>'1_Forecast Tool'!Q100</f>
        <v>0</v>
      </c>
      <c r="Q150" s="81">
        <f>'1_Forecast Tool'!R100</f>
        <v>0</v>
      </c>
      <c r="R150" s="130" t="e">
        <f>'1_Forecast Tool'!S100</f>
        <v>#N/A</v>
      </c>
      <c r="S150" s="127">
        <f>'1_Forecast Tool'!T100</f>
        <v>0</v>
      </c>
      <c r="T150" s="133">
        <f>'1_Forecast Tool'!U100</f>
        <v>0</v>
      </c>
      <c r="U150" s="133" t="e">
        <f>'1_Forecast Tool'!V100</f>
        <v>#N/A</v>
      </c>
      <c r="V150" s="128" t="e">
        <f>'1_Forecast Tool'!W100</f>
        <v>#N/A</v>
      </c>
      <c r="W150" s="133">
        <f>'1_Forecast Tool'!X100</f>
        <v>0</v>
      </c>
      <c r="X150" s="133">
        <f>'1_Forecast Tool'!Y100</f>
        <v>0</v>
      </c>
      <c r="Y150" s="133" t="e">
        <f>'1_Forecast Tool'!Z100</f>
        <v>#N/A</v>
      </c>
      <c r="Z150" s="320" t="e">
        <f>'1_Forecast Tool'!AA100</f>
        <v>#N/A</v>
      </c>
      <c r="AA150" s="140">
        <f>'1_Forecast Tool'!AB100</f>
        <v>0</v>
      </c>
      <c r="AB150" s="322" t="e">
        <f>'1_Forecast Tool'!AC100</f>
        <v>#N/A</v>
      </c>
      <c r="AC150" s="140">
        <f>'1_Forecast Tool'!AD100</f>
        <v>0</v>
      </c>
      <c r="AD150" s="136" t="e">
        <f>'1_Forecast Tool'!AE100</f>
        <v>#N/A</v>
      </c>
      <c r="AE150" s="326" t="e">
        <f>'1_Forecast Tool'!AF100</f>
        <v>#N/A</v>
      </c>
      <c r="AF150" s="130">
        <f>'1_Forecast Tool'!AG100</f>
        <v>0</v>
      </c>
      <c r="AG150" s="130">
        <f>'1_Forecast Tool'!AH100</f>
        <v>0</v>
      </c>
      <c r="AH150" s="141" t="e">
        <f>'1_Forecast Tool'!AI100</f>
        <v>#N/A</v>
      </c>
      <c r="AI150" s="61" t="e">
        <f>'1_Forecast Tool'!AJ100</f>
        <v>#N/A</v>
      </c>
      <c r="AJ150" s="61" t="e">
        <f>'1_Forecast Tool'!AK100</f>
        <v>#N/A</v>
      </c>
      <c r="AK150" s="135" t="e">
        <f>'1_Forecast Tool'!AL100</f>
        <v>#N/A</v>
      </c>
    </row>
    <row r="151" spans="2:37" ht="17.25">
      <c r="B151" s="45" t="e">
        <f>'1_Forecast Tool'!C101</f>
        <v>#N/A</v>
      </c>
      <c r="C151" s="123" t="e">
        <f>'1_Forecast Tool'!D101</f>
        <v>#N/A</v>
      </c>
      <c r="D151" s="46" t="e">
        <f>'1_Forecast Tool'!E101</f>
        <v>#N/A</v>
      </c>
      <c r="E151" s="124">
        <f>'1_Forecast Tool'!F101</f>
        <v>0</v>
      </c>
      <c r="F151" s="125">
        <f>'1_Forecast Tool'!G101</f>
        <v>0</v>
      </c>
      <c r="G151" s="303">
        <f>'1_Forecast Tool'!H101</f>
        <v>0</v>
      </c>
      <c r="H151" s="126">
        <f>'1_Forecast Tool'!I101</f>
        <v>0</v>
      </c>
      <c r="I151" s="140">
        <f>'1_Forecast Tool'!J101</f>
        <v>0</v>
      </c>
      <c r="J151" s="305">
        <f>'1_Forecast Tool'!K101</f>
        <v>0</v>
      </c>
      <c r="K151" s="140">
        <f>'1_Forecast Tool'!L101</f>
        <v>0</v>
      </c>
      <c r="L151" s="303" t="e">
        <f>'1_Forecast Tool'!M101</f>
        <v>#N/A</v>
      </c>
      <c r="M151" s="142">
        <f>'1_Forecast Tool'!N101</f>
        <v>0</v>
      </c>
      <c r="N151" s="61">
        <f>'1_Forecast Tool'!O101</f>
        <v>0</v>
      </c>
      <c r="O151" s="139" t="e">
        <f>'1_Forecast Tool'!P101</f>
        <v>#N/A</v>
      </c>
      <c r="P151" s="139">
        <f>'1_Forecast Tool'!Q101</f>
        <v>0</v>
      </c>
      <c r="Q151" s="81">
        <f>'1_Forecast Tool'!R101</f>
        <v>0</v>
      </c>
      <c r="R151" s="130" t="e">
        <f>'1_Forecast Tool'!S101</f>
        <v>#N/A</v>
      </c>
      <c r="S151" s="127">
        <f>'1_Forecast Tool'!T101</f>
        <v>0</v>
      </c>
      <c r="T151" s="133">
        <f>'1_Forecast Tool'!U101</f>
        <v>0</v>
      </c>
      <c r="U151" s="133" t="e">
        <f>'1_Forecast Tool'!V101</f>
        <v>#N/A</v>
      </c>
      <c r="V151" s="128" t="e">
        <f>'1_Forecast Tool'!W101</f>
        <v>#N/A</v>
      </c>
      <c r="W151" s="133">
        <f>'1_Forecast Tool'!X101</f>
        <v>0</v>
      </c>
      <c r="X151" s="133">
        <f>'1_Forecast Tool'!Y101</f>
        <v>0</v>
      </c>
      <c r="Y151" s="133" t="e">
        <f>'1_Forecast Tool'!Z101</f>
        <v>#N/A</v>
      </c>
      <c r="Z151" s="320" t="e">
        <f>'1_Forecast Tool'!AA101</f>
        <v>#N/A</v>
      </c>
      <c r="AA151" s="140">
        <f>'1_Forecast Tool'!AB101</f>
        <v>0</v>
      </c>
      <c r="AB151" s="322" t="e">
        <f>'1_Forecast Tool'!AC101</f>
        <v>#N/A</v>
      </c>
      <c r="AC151" s="140">
        <f>'1_Forecast Tool'!AD101</f>
        <v>0</v>
      </c>
      <c r="AD151" s="136" t="e">
        <f>'1_Forecast Tool'!AE101</f>
        <v>#N/A</v>
      </c>
      <c r="AE151" s="326" t="e">
        <f>'1_Forecast Tool'!AF101</f>
        <v>#N/A</v>
      </c>
      <c r="AF151" s="130">
        <f>'1_Forecast Tool'!AG101</f>
        <v>0</v>
      </c>
      <c r="AG151" s="130">
        <f>'1_Forecast Tool'!AH101</f>
        <v>0</v>
      </c>
      <c r="AH151" s="141" t="e">
        <f>'1_Forecast Tool'!AI101</f>
        <v>#N/A</v>
      </c>
      <c r="AI151" s="61" t="e">
        <f>'1_Forecast Tool'!AJ101</f>
        <v>#N/A</v>
      </c>
      <c r="AJ151" s="61" t="e">
        <f>'1_Forecast Tool'!AK101</f>
        <v>#N/A</v>
      </c>
      <c r="AK151" s="135" t="e">
        <f>'1_Forecast Tool'!AL101</f>
        <v>#N/A</v>
      </c>
    </row>
    <row r="152" spans="2:37" ht="17.25">
      <c r="B152" s="45" t="e">
        <f>'1_Forecast Tool'!C102</f>
        <v>#N/A</v>
      </c>
      <c r="C152" s="123" t="e">
        <f>'1_Forecast Tool'!D102</f>
        <v>#N/A</v>
      </c>
      <c r="D152" s="46" t="e">
        <f>'1_Forecast Tool'!E102</f>
        <v>#N/A</v>
      </c>
      <c r="E152" s="124">
        <f>'1_Forecast Tool'!F102</f>
        <v>0</v>
      </c>
      <c r="F152" s="125">
        <f>'1_Forecast Tool'!G102</f>
        <v>0</v>
      </c>
      <c r="G152" s="303">
        <f>'1_Forecast Tool'!H102</f>
        <v>0</v>
      </c>
      <c r="H152" s="126">
        <f>'1_Forecast Tool'!I102</f>
        <v>0</v>
      </c>
      <c r="I152" s="140">
        <f>'1_Forecast Tool'!J102</f>
        <v>0</v>
      </c>
      <c r="J152" s="305">
        <f>'1_Forecast Tool'!K102</f>
        <v>0</v>
      </c>
      <c r="K152" s="140">
        <f>'1_Forecast Tool'!L102</f>
        <v>0</v>
      </c>
      <c r="L152" s="303" t="e">
        <f>'1_Forecast Tool'!M102</f>
        <v>#N/A</v>
      </c>
      <c r="M152" s="142">
        <f>'1_Forecast Tool'!N102</f>
        <v>0</v>
      </c>
      <c r="N152" s="61">
        <f>'1_Forecast Tool'!O102</f>
        <v>0</v>
      </c>
      <c r="O152" s="139" t="e">
        <f>'1_Forecast Tool'!P102</f>
        <v>#N/A</v>
      </c>
      <c r="P152" s="139">
        <f>'1_Forecast Tool'!Q102</f>
        <v>0</v>
      </c>
      <c r="Q152" s="81">
        <f>'1_Forecast Tool'!R102</f>
        <v>0</v>
      </c>
      <c r="R152" s="130" t="e">
        <f>'1_Forecast Tool'!S102</f>
        <v>#N/A</v>
      </c>
      <c r="S152" s="127">
        <f>'1_Forecast Tool'!T102</f>
        <v>0</v>
      </c>
      <c r="T152" s="133">
        <f>'1_Forecast Tool'!U102</f>
        <v>0</v>
      </c>
      <c r="U152" s="133" t="e">
        <f>'1_Forecast Tool'!V102</f>
        <v>#N/A</v>
      </c>
      <c r="V152" s="128" t="e">
        <f>'1_Forecast Tool'!W102</f>
        <v>#N/A</v>
      </c>
      <c r="W152" s="133">
        <f>'1_Forecast Tool'!X102</f>
        <v>0</v>
      </c>
      <c r="X152" s="133">
        <f>'1_Forecast Tool'!Y102</f>
        <v>0</v>
      </c>
      <c r="Y152" s="133" t="e">
        <f>'1_Forecast Tool'!Z102</f>
        <v>#N/A</v>
      </c>
      <c r="Z152" s="320" t="e">
        <f>'1_Forecast Tool'!AA102</f>
        <v>#N/A</v>
      </c>
      <c r="AA152" s="140">
        <f>'1_Forecast Tool'!AB102</f>
        <v>0</v>
      </c>
      <c r="AB152" s="322" t="e">
        <f>'1_Forecast Tool'!AC102</f>
        <v>#N/A</v>
      </c>
      <c r="AC152" s="140">
        <f>'1_Forecast Tool'!AD102</f>
        <v>0</v>
      </c>
      <c r="AD152" s="136" t="e">
        <f>'1_Forecast Tool'!AE102</f>
        <v>#N/A</v>
      </c>
      <c r="AE152" s="326" t="e">
        <f>'1_Forecast Tool'!AF102</f>
        <v>#N/A</v>
      </c>
      <c r="AF152" s="130">
        <f>'1_Forecast Tool'!AG102</f>
        <v>0</v>
      </c>
      <c r="AG152" s="130">
        <f>'1_Forecast Tool'!AH102</f>
        <v>0</v>
      </c>
      <c r="AH152" s="141" t="e">
        <f>'1_Forecast Tool'!AI102</f>
        <v>#N/A</v>
      </c>
      <c r="AI152" s="61" t="e">
        <f>'1_Forecast Tool'!AJ102</f>
        <v>#N/A</v>
      </c>
      <c r="AJ152" s="61" t="e">
        <f>'1_Forecast Tool'!AK102</f>
        <v>#N/A</v>
      </c>
      <c r="AK152" s="135" t="e">
        <f>'1_Forecast Tool'!AL102</f>
        <v>#N/A</v>
      </c>
    </row>
    <row r="153" spans="2:37" ht="17.25">
      <c r="B153" s="45" t="e">
        <f>'1_Forecast Tool'!C103</f>
        <v>#N/A</v>
      </c>
      <c r="C153" s="123" t="e">
        <f>'1_Forecast Tool'!D103</f>
        <v>#N/A</v>
      </c>
      <c r="D153" s="46" t="e">
        <f>'1_Forecast Tool'!E103</f>
        <v>#N/A</v>
      </c>
      <c r="E153" s="124">
        <f>'1_Forecast Tool'!F103</f>
        <v>0</v>
      </c>
      <c r="F153" s="125">
        <f>'1_Forecast Tool'!G103</f>
        <v>0</v>
      </c>
      <c r="G153" s="303">
        <f>'1_Forecast Tool'!H103</f>
        <v>0</v>
      </c>
      <c r="H153" s="126">
        <f>'1_Forecast Tool'!I103</f>
        <v>0</v>
      </c>
      <c r="I153" s="140">
        <f>'1_Forecast Tool'!J103</f>
        <v>0</v>
      </c>
      <c r="J153" s="305">
        <f>'1_Forecast Tool'!K103</f>
        <v>0</v>
      </c>
      <c r="K153" s="140">
        <f>'1_Forecast Tool'!L103</f>
        <v>0</v>
      </c>
      <c r="L153" s="303" t="e">
        <f>'1_Forecast Tool'!M103</f>
        <v>#N/A</v>
      </c>
      <c r="M153" s="142">
        <f>'1_Forecast Tool'!N103</f>
        <v>0</v>
      </c>
      <c r="N153" s="61">
        <f>'1_Forecast Tool'!O103</f>
        <v>0</v>
      </c>
      <c r="O153" s="139" t="e">
        <f>'1_Forecast Tool'!P103</f>
        <v>#N/A</v>
      </c>
      <c r="P153" s="139">
        <f>'1_Forecast Tool'!Q103</f>
        <v>0</v>
      </c>
      <c r="Q153" s="81">
        <f>'1_Forecast Tool'!R103</f>
        <v>0</v>
      </c>
      <c r="R153" s="130" t="e">
        <f>'1_Forecast Tool'!S103</f>
        <v>#N/A</v>
      </c>
      <c r="S153" s="127">
        <f>'1_Forecast Tool'!T103</f>
        <v>0</v>
      </c>
      <c r="T153" s="133">
        <f>'1_Forecast Tool'!U103</f>
        <v>0</v>
      </c>
      <c r="U153" s="133" t="e">
        <f>'1_Forecast Tool'!V103</f>
        <v>#N/A</v>
      </c>
      <c r="V153" s="128" t="e">
        <f>'1_Forecast Tool'!W103</f>
        <v>#N/A</v>
      </c>
      <c r="W153" s="133">
        <f>'1_Forecast Tool'!X103</f>
        <v>0</v>
      </c>
      <c r="X153" s="133">
        <f>'1_Forecast Tool'!Y103</f>
        <v>0</v>
      </c>
      <c r="Y153" s="133" t="e">
        <f>'1_Forecast Tool'!Z103</f>
        <v>#N/A</v>
      </c>
      <c r="Z153" s="320" t="e">
        <f>'1_Forecast Tool'!AA103</f>
        <v>#N/A</v>
      </c>
      <c r="AA153" s="140">
        <f>'1_Forecast Tool'!AB103</f>
        <v>0</v>
      </c>
      <c r="AB153" s="322" t="e">
        <f>'1_Forecast Tool'!AC103</f>
        <v>#N/A</v>
      </c>
      <c r="AC153" s="140">
        <f>'1_Forecast Tool'!AD103</f>
        <v>0</v>
      </c>
      <c r="AD153" s="136" t="e">
        <f>'1_Forecast Tool'!AE103</f>
        <v>#N/A</v>
      </c>
      <c r="AE153" s="326" t="e">
        <f>'1_Forecast Tool'!AF103</f>
        <v>#N/A</v>
      </c>
      <c r="AF153" s="130">
        <f>'1_Forecast Tool'!AG103</f>
        <v>0</v>
      </c>
      <c r="AG153" s="130">
        <f>'1_Forecast Tool'!AH103</f>
        <v>0</v>
      </c>
      <c r="AH153" s="141" t="e">
        <f>'1_Forecast Tool'!AI103</f>
        <v>#N/A</v>
      </c>
      <c r="AI153" s="61" t="e">
        <f>'1_Forecast Tool'!AJ103</f>
        <v>#N/A</v>
      </c>
      <c r="AJ153" s="61" t="e">
        <f>'1_Forecast Tool'!AK103</f>
        <v>#N/A</v>
      </c>
      <c r="AK153" s="135" t="e">
        <f>'1_Forecast Tool'!AL103</f>
        <v>#N/A</v>
      </c>
    </row>
    <row r="154" spans="2:37" ht="17.25">
      <c r="B154" s="45" t="e">
        <f>'1_Forecast Tool'!C104</f>
        <v>#N/A</v>
      </c>
      <c r="C154" s="123" t="e">
        <f>'1_Forecast Tool'!D104</f>
        <v>#N/A</v>
      </c>
      <c r="D154" s="46" t="e">
        <f>'1_Forecast Tool'!E104</f>
        <v>#N/A</v>
      </c>
      <c r="E154" s="124">
        <f>'1_Forecast Tool'!F104</f>
        <v>0</v>
      </c>
      <c r="F154" s="125">
        <f>'1_Forecast Tool'!G104</f>
        <v>0</v>
      </c>
      <c r="G154" s="303">
        <f>'1_Forecast Tool'!H104</f>
        <v>0</v>
      </c>
      <c r="H154" s="126">
        <f>'1_Forecast Tool'!I104</f>
        <v>0</v>
      </c>
      <c r="I154" s="140">
        <f>'1_Forecast Tool'!J104</f>
        <v>0</v>
      </c>
      <c r="J154" s="305">
        <f>'1_Forecast Tool'!K104</f>
        <v>0</v>
      </c>
      <c r="K154" s="140">
        <f>'1_Forecast Tool'!L104</f>
        <v>0</v>
      </c>
      <c r="L154" s="303" t="e">
        <f>'1_Forecast Tool'!M104</f>
        <v>#N/A</v>
      </c>
      <c r="M154" s="142">
        <f>'1_Forecast Tool'!N104</f>
        <v>0</v>
      </c>
      <c r="N154" s="61">
        <f>'1_Forecast Tool'!O104</f>
        <v>0</v>
      </c>
      <c r="O154" s="139" t="e">
        <f>'1_Forecast Tool'!P104</f>
        <v>#N/A</v>
      </c>
      <c r="P154" s="139">
        <f>'1_Forecast Tool'!Q104</f>
        <v>0</v>
      </c>
      <c r="Q154" s="81">
        <f>'1_Forecast Tool'!R104</f>
        <v>0</v>
      </c>
      <c r="R154" s="130" t="e">
        <f>'1_Forecast Tool'!S104</f>
        <v>#N/A</v>
      </c>
      <c r="S154" s="127">
        <f>'1_Forecast Tool'!T104</f>
        <v>0</v>
      </c>
      <c r="T154" s="133">
        <f>'1_Forecast Tool'!U104</f>
        <v>0</v>
      </c>
      <c r="U154" s="133" t="e">
        <f>'1_Forecast Tool'!V104</f>
        <v>#N/A</v>
      </c>
      <c r="V154" s="128" t="e">
        <f>'1_Forecast Tool'!W104</f>
        <v>#N/A</v>
      </c>
      <c r="W154" s="133">
        <f>'1_Forecast Tool'!X104</f>
        <v>0</v>
      </c>
      <c r="X154" s="133">
        <f>'1_Forecast Tool'!Y104</f>
        <v>0</v>
      </c>
      <c r="Y154" s="133" t="e">
        <f>'1_Forecast Tool'!Z104</f>
        <v>#N/A</v>
      </c>
      <c r="Z154" s="320" t="e">
        <f>'1_Forecast Tool'!AA104</f>
        <v>#N/A</v>
      </c>
      <c r="AA154" s="140">
        <f>'1_Forecast Tool'!AB104</f>
        <v>0</v>
      </c>
      <c r="AB154" s="322" t="e">
        <f>'1_Forecast Tool'!AC104</f>
        <v>#N/A</v>
      </c>
      <c r="AC154" s="140">
        <f>'1_Forecast Tool'!AD104</f>
        <v>0</v>
      </c>
      <c r="AD154" s="136" t="e">
        <f>'1_Forecast Tool'!AE104</f>
        <v>#N/A</v>
      </c>
      <c r="AE154" s="326" t="e">
        <f>'1_Forecast Tool'!AF104</f>
        <v>#N/A</v>
      </c>
      <c r="AF154" s="130">
        <f>'1_Forecast Tool'!AG104</f>
        <v>0</v>
      </c>
      <c r="AG154" s="130">
        <f>'1_Forecast Tool'!AH104</f>
        <v>0</v>
      </c>
      <c r="AH154" s="141" t="e">
        <f>'1_Forecast Tool'!AI104</f>
        <v>#N/A</v>
      </c>
      <c r="AI154" s="61" t="e">
        <f>'1_Forecast Tool'!AJ104</f>
        <v>#N/A</v>
      </c>
      <c r="AJ154" s="61" t="e">
        <f>'1_Forecast Tool'!AK104</f>
        <v>#N/A</v>
      </c>
      <c r="AK154" s="135" t="e">
        <f>'1_Forecast Tool'!AL104</f>
        <v>#N/A</v>
      </c>
    </row>
    <row r="155" spans="2:37" ht="17.25">
      <c r="B155" s="45" t="e">
        <f>'1_Forecast Tool'!C105</f>
        <v>#N/A</v>
      </c>
      <c r="C155" s="123" t="e">
        <f>'1_Forecast Tool'!D105</f>
        <v>#N/A</v>
      </c>
      <c r="D155" s="46" t="e">
        <f>'1_Forecast Tool'!E105</f>
        <v>#N/A</v>
      </c>
      <c r="E155" s="124">
        <f>'1_Forecast Tool'!F105</f>
        <v>0</v>
      </c>
      <c r="F155" s="125">
        <f>'1_Forecast Tool'!G105</f>
        <v>0</v>
      </c>
      <c r="G155" s="303">
        <f>'1_Forecast Tool'!H105</f>
        <v>0</v>
      </c>
      <c r="H155" s="126">
        <f>'1_Forecast Tool'!I105</f>
        <v>0</v>
      </c>
      <c r="I155" s="140">
        <f>'1_Forecast Tool'!J105</f>
        <v>0</v>
      </c>
      <c r="J155" s="305">
        <f>'1_Forecast Tool'!K105</f>
        <v>0</v>
      </c>
      <c r="K155" s="140">
        <f>'1_Forecast Tool'!L105</f>
        <v>0</v>
      </c>
      <c r="L155" s="303" t="e">
        <f>'1_Forecast Tool'!M105</f>
        <v>#N/A</v>
      </c>
      <c r="M155" s="142">
        <f>'1_Forecast Tool'!N105</f>
        <v>0</v>
      </c>
      <c r="N155" s="61">
        <f>'1_Forecast Tool'!O105</f>
        <v>0</v>
      </c>
      <c r="O155" s="139" t="e">
        <f>'1_Forecast Tool'!P105</f>
        <v>#N/A</v>
      </c>
      <c r="P155" s="139">
        <f>'1_Forecast Tool'!Q105</f>
        <v>0</v>
      </c>
      <c r="Q155" s="81">
        <f>'1_Forecast Tool'!R105</f>
        <v>0</v>
      </c>
      <c r="R155" s="130" t="e">
        <f>'1_Forecast Tool'!S105</f>
        <v>#N/A</v>
      </c>
      <c r="S155" s="127">
        <f>'1_Forecast Tool'!T105</f>
        <v>0</v>
      </c>
      <c r="T155" s="133">
        <f>'1_Forecast Tool'!U105</f>
        <v>0</v>
      </c>
      <c r="U155" s="133" t="e">
        <f>'1_Forecast Tool'!V105</f>
        <v>#N/A</v>
      </c>
      <c r="V155" s="128" t="e">
        <f>'1_Forecast Tool'!W105</f>
        <v>#N/A</v>
      </c>
      <c r="W155" s="133">
        <f>'1_Forecast Tool'!X105</f>
        <v>0</v>
      </c>
      <c r="X155" s="133">
        <f>'1_Forecast Tool'!Y105</f>
        <v>0</v>
      </c>
      <c r="Y155" s="133" t="e">
        <f>'1_Forecast Tool'!Z105</f>
        <v>#N/A</v>
      </c>
      <c r="Z155" s="320" t="e">
        <f>'1_Forecast Tool'!AA105</f>
        <v>#N/A</v>
      </c>
      <c r="AA155" s="140">
        <f>'1_Forecast Tool'!AB105</f>
        <v>0</v>
      </c>
      <c r="AB155" s="322" t="e">
        <f>'1_Forecast Tool'!AC105</f>
        <v>#N/A</v>
      </c>
      <c r="AC155" s="140">
        <f>'1_Forecast Tool'!AD105</f>
        <v>0</v>
      </c>
      <c r="AD155" s="136" t="e">
        <f>'1_Forecast Tool'!AE105</f>
        <v>#N/A</v>
      </c>
      <c r="AE155" s="326" t="e">
        <f>'1_Forecast Tool'!AF105</f>
        <v>#N/A</v>
      </c>
      <c r="AF155" s="130">
        <f>'1_Forecast Tool'!AG105</f>
        <v>0</v>
      </c>
      <c r="AG155" s="130">
        <f>'1_Forecast Tool'!AH105</f>
        <v>0</v>
      </c>
      <c r="AH155" s="141" t="e">
        <f>'1_Forecast Tool'!AI105</f>
        <v>#N/A</v>
      </c>
      <c r="AI155" s="61" t="e">
        <f>'1_Forecast Tool'!AJ105</f>
        <v>#N/A</v>
      </c>
      <c r="AJ155" s="61" t="e">
        <f>'1_Forecast Tool'!AK105</f>
        <v>#N/A</v>
      </c>
      <c r="AK155" s="135" t="e">
        <f>'1_Forecast Tool'!AL105</f>
        <v>#N/A</v>
      </c>
    </row>
    <row r="156" spans="2:37" ht="17.25">
      <c r="B156" s="45" t="e">
        <f>'1_Forecast Tool'!C106</f>
        <v>#N/A</v>
      </c>
      <c r="C156" s="123" t="e">
        <f>'1_Forecast Tool'!D106</f>
        <v>#N/A</v>
      </c>
      <c r="D156" s="46" t="e">
        <f>'1_Forecast Tool'!E106</f>
        <v>#N/A</v>
      </c>
      <c r="E156" s="124">
        <f>'1_Forecast Tool'!F106</f>
        <v>0</v>
      </c>
      <c r="F156" s="125">
        <f>'1_Forecast Tool'!G106</f>
        <v>0</v>
      </c>
      <c r="G156" s="303">
        <f>'1_Forecast Tool'!H106</f>
        <v>0</v>
      </c>
      <c r="H156" s="126">
        <f>'1_Forecast Tool'!I106</f>
        <v>0</v>
      </c>
      <c r="I156" s="140">
        <f>'1_Forecast Tool'!J106</f>
        <v>0</v>
      </c>
      <c r="J156" s="305">
        <f>'1_Forecast Tool'!K106</f>
        <v>0</v>
      </c>
      <c r="K156" s="140">
        <f>'1_Forecast Tool'!L106</f>
        <v>0</v>
      </c>
      <c r="L156" s="303" t="e">
        <f>'1_Forecast Tool'!M106</f>
        <v>#N/A</v>
      </c>
      <c r="M156" s="142">
        <f>'1_Forecast Tool'!N106</f>
        <v>0</v>
      </c>
      <c r="N156" s="61">
        <f>'1_Forecast Tool'!O106</f>
        <v>0</v>
      </c>
      <c r="O156" s="139" t="e">
        <f>'1_Forecast Tool'!P106</f>
        <v>#N/A</v>
      </c>
      <c r="P156" s="139">
        <f>'1_Forecast Tool'!Q106</f>
        <v>0</v>
      </c>
      <c r="Q156" s="81">
        <f>'1_Forecast Tool'!R106</f>
        <v>0</v>
      </c>
      <c r="R156" s="130" t="e">
        <f>'1_Forecast Tool'!S106</f>
        <v>#N/A</v>
      </c>
      <c r="S156" s="127">
        <f>'1_Forecast Tool'!T106</f>
        <v>0</v>
      </c>
      <c r="T156" s="133">
        <f>'1_Forecast Tool'!U106</f>
        <v>0</v>
      </c>
      <c r="U156" s="133" t="e">
        <f>'1_Forecast Tool'!V106</f>
        <v>#N/A</v>
      </c>
      <c r="V156" s="128" t="e">
        <f>'1_Forecast Tool'!W106</f>
        <v>#N/A</v>
      </c>
      <c r="W156" s="133">
        <f>'1_Forecast Tool'!X106</f>
        <v>0</v>
      </c>
      <c r="X156" s="133">
        <f>'1_Forecast Tool'!Y106</f>
        <v>0</v>
      </c>
      <c r="Y156" s="133" t="e">
        <f>'1_Forecast Tool'!Z106</f>
        <v>#N/A</v>
      </c>
      <c r="Z156" s="320" t="e">
        <f>'1_Forecast Tool'!AA106</f>
        <v>#N/A</v>
      </c>
      <c r="AA156" s="140">
        <f>'1_Forecast Tool'!AB106</f>
        <v>0</v>
      </c>
      <c r="AB156" s="322" t="e">
        <f>'1_Forecast Tool'!AC106</f>
        <v>#N/A</v>
      </c>
      <c r="AC156" s="140">
        <f>'1_Forecast Tool'!AD106</f>
        <v>0</v>
      </c>
      <c r="AD156" s="136" t="e">
        <f>'1_Forecast Tool'!AE106</f>
        <v>#N/A</v>
      </c>
      <c r="AE156" s="326" t="e">
        <f>'1_Forecast Tool'!AF106</f>
        <v>#N/A</v>
      </c>
      <c r="AF156" s="130">
        <f>'1_Forecast Tool'!AG106</f>
        <v>0</v>
      </c>
      <c r="AG156" s="130">
        <f>'1_Forecast Tool'!AH106</f>
        <v>0</v>
      </c>
      <c r="AH156" s="141" t="e">
        <f>'1_Forecast Tool'!AI106</f>
        <v>#N/A</v>
      </c>
      <c r="AI156" s="61" t="e">
        <f>'1_Forecast Tool'!AJ106</f>
        <v>#N/A</v>
      </c>
      <c r="AJ156" s="61" t="e">
        <f>'1_Forecast Tool'!AK106</f>
        <v>#N/A</v>
      </c>
      <c r="AK156" s="135" t="e">
        <f>'1_Forecast Tool'!AL106</f>
        <v>#N/A</v>
      </c>
    </row>
    <row r="157" spans="2:37" ht="17.25">
      <c r="B157" s="45" t="e">
        <f>'1_Forecast Tool'!C107</f>
        <v>#N/A</v>
      </c>
      <c r="C157" s="123" t="e">
        <f>'1_Forecast Tool'!D107</f>
        <v>#N/A</v>
      </c>
      <c r="D157" s="46" t="e">
        <f>'1_Forecast Tool'!E107</f>
        <v>#N/A</v>
      </c>
      <c r="E157" s="124">
        <f>'1_Forecast Tool'!F107</f>
        <v>0</v>
      </c>
      <c r="F157" s="125">
        <f>'1_Forecast Tool'!G107</f>
        <v>0</v>
      </c>
      <c r="G157" s="303">
        <f>'1_Forecast Tool'!H107</f>
        <v>0</v>
      </c>
      <c r="H157" s="126">
        <f>'1_Forecast Tool'!I107</f>
        <v>0</v>
      </c>
      <c r="I157" s="140">
        <f>'1_Forecast Tool'!J107</f>
        <v>0</v>
      </c>
      <c r="J157" s="305">
        <f>'1_Forecast Tool'!K107</f>
        <v>0</v>
      </c>
      <c r="K157" s="140">
        <f>'1_Forecast Tool'!L107</f>
        <v>0</v>
      </c>
      <c r="L157" s="303" t="e">
        <f>'1_Forecast Tool'!M107</f>
        <v>#N/A</v>
      </c>
      <c r="M157" s="142">
        <f>'1_Forecast Tool'!N107</f>
        <v>0</v>
      </c>
      <c r="N157" s="61">
        <f>'1_Forecast Tool'!O107</f>
        <v>0</v>
      </c>
      <c r="O157" s="139" t="e">
        <f>'1_Forecast Tool'!P107</f>
        <v>#N/A</v>
      </c>
      <c r="P157" s="139">
        <f>'1_Forecast Tool'!Q107</f>
        <v>0</v>
      </c>
      <c r="Q157" s="81">
        <f>'1_Forecast Tool'!R107</f>
        <v>0</v>
      </c>
      <c r="R157" s="130" t="e">
        <f>'1_Forecast Tool'!S107</f>
        <v>#N/A</v>
      </c>
      <c r="S157" s="127">
        <f>'1_Forecast Tool'!T107</f>
        <v>0</v>
      </c>
      <c r="T157" s="133">
        <f>'1_Forecast Tool'!U107</f>
        <v>0</v>
      </c>
      <c r="U157" s="133" t="e">
        <f>'1_Forecast Tool'!V107</f>
        <v>#N/A</v>
      </c>
      <c r="V157" s="128" t="e">
        <f>'1_Forecast Tool'!W107</f>
        <v>#N/A</v>
      </c>
      <c r="W157" s="133">
        <f>'1_Forecast Tool'!X107</f>
        <v>0</v>
      </c>
      <c r="X157" s="133">
        <f>'1_Forecast Tool'!Y107</f>
        <v>0</v>
      </c>
      <c r="Y157" s="133" t="e">
        <f>'1_Forecast Tool'!Z107</f>
        <v>#N/A</v>
      </c>
      <c r="Z157" s="320" t="e">
        <f>'1_Forecast Tool'!AA107</f>
        <v>#N/A</v>
      </c>
      <c r="AA157" s="140">
        <f>'1_Forecast Tool'!AB107</f>
        <v>0</v>
      </c>
      <c r="AB157" s="322" t="e">
        <f>'1_Forecast Tool'!AC107</f>
        <v>#N/A</v>
      </c>
      <c r="AC157" s="140">
        <f>'1_Forecast Tool'!AD107</f>
        <v>0</v>
      </c>
      <c r="AD157" s="136" t="e">
        <f>'1_Forecast Tool'!AE107</f>
        <v>#N/A</v>
      </c>
      <c r="AE157" s="326" t="e">
        <f>'1_Forecast Tool'!AF107</f>
        <v>#N/A</v>
      </c>
      <c r="AF157" s="130">
        <f>'1_Forecast Tool'!AG107</f>
        <v>0</v>
      </c>
      <c r="AG157" s="130">
        <f>'1_Forecast Tool'!AH107</f>
        <v>0</v>
      </c>
      <c r="AH157" s="141" t="e">
        <f>'1_Forecast Tool'!AI107</f>
        <v>#N/A</v>
      </c>
      <c r="AI157" s="61" t="e">
        <f>'1_Forecast Tool'!AJ107</f>
        <v>#N/A</v>
      </c>
      <c r="AJ157" s="61" t="e">
        <f>'1_Forecast Tool'!AK107</f>
        <v>#N/A</v>
      </c>
      <c r="AK157" s="135" t="e">
        <f>'1_Forecast Tool'!AL107</f>
        <v>#N/A</v>
      </c>
    </row>
    <row r="158" spans="2:37" ht="18" thickBot="1">
      <c r="B158" s="45" t="e">
        <f>'1_Forecast Tool'!C108</f>
        <v>#N/A</v>
      </c>
      <c r="C158" s="144" t="e">
        <f>'1_Forecast Tool'!D108</f>
        <v>#N/A</v>
      </c>
      <c r="D158" s="46" t="e">
        <f>'1_Forecast Tool'!E108</f>
        <v>#N/A</v>
      </c>
      <c r="E158" s="158">
        <f>'1_Forecast Tool'!F108</f>
        <v>0</v>
      </c>
      <c r="F158" s="159">
        <f>'1_Forecast Tool'!G108</f>
        <v>0</v>
      </c>
      <c r="G158" s="307">
        <f>'1_Forecast Tool'!H108</f>
        <v>0</v>
      </c>
      <c r="H158" s="160">
        <f>'1_Forecast Tool'!I108</f>
        <v>0</v>
      </c>
      <c r="I158" s="140">
        <f>'1_Forecast Tool'!J108</f>
        <v>0</v>
      </c>
      <c r="J158" s="305">
        <f>'1_Forecast Tool'!K108</f>
        <v>0</v>
      </c>
      <c r="K158" s="164">
        <f>'1_Forecast Tool'!L108</f>
        <v>0</v>
      </c>
      <c r="L158" s="307" t="e">
        <f>'1_Forecast Tool'!M108</f>
        <v>#N/A</v>
      </c>
      <c r="M158" s="148">
        <f>'1_Forecast Tool'!N108</f>
        <v>0</v>
      </c>
      <c r="N158" s="163">
        <f>'1_Forecast Tool'!O108</f>
        <v>0</v>
      </c>
      <c r="O158" s="161" t="e">
        <f>'1_Forecast Tool'!P108</f>
        <v>#N/A</v>
      </c>
      <c r="P158" s="161">
        <f>'1_Forecast Tool'!Q108</f>
        <v>0</v>
      </c>
      <c r="Q158" s="162">
        <f>'1_Forecast Tool'!R108</f>
        <v>0</v>
      </c>
      <c r="R158" s="149" t="e">
        <f>'1_Forecast Tool'!S108</f>
        <v>#N/A</v>
      </c>
      <c r="S158" s="168">
        <f>'1_Forecast Tool'!T108</f>
        <v>0</v>
      </c>
      <c r="T158" s="317">
        <f>'1_Forecast Tool'!U108</f>
        <v>0</v>
      </c>
      <c r="U158" s="317" t="e">
        <f>'1_Forecast Tool'!V108</f>
        <v>#N/A</v>
      </c>
      <c r="V158" s="169" t="e">
        <f>'1_Forecast Tool'!W108</f>
        <v>#N/A</v>
      </c>
      <c r="W158" s="317">
        <f>'1_Forecast Tool'!X108</f>
        <v>0</v>
      </c>
      <c r="X158" s="317">
        <f>'1_Forecast Tool'!Y108</f>
        <v>0</v>
      </c>
      <c r="Y158" s="317" t="e">
        <f>'1_Forecast Tool'!Z108</f>
        <v>#N/A</v>
      </c>
      <c r="Z158" s="321" t="e">
        <f>'1_Forecast Tool'!AA108</f>
        <v>#N/A</v>
      </c>
      <c r="AA158" s="164">
        <f>'1_Forecast Tool'!AB108</f>
        <v>0</v>
      </c>
      <c r="AB158" s="324" t="e">
        <f>'1_Forecast Tool'!AC108</f>
        <v>#N/A</v>
      </c>
      <c r="AC158" s="164">
        <f>'1_Forecast Tool'!AD108</f>
        <v>0</v>
      </c>
      <c r="AD158" s="166" t="e">
        <f>'1_Forecast Tool'!AE108</f>
        <v>#N/A</v>
      </c>
      <c r="AE158" s="329" t="e">
        <f>'1_Forecast Tool'!AF108</f>
        <v>#N/A</v>
      </c>
      <c r="AF158" s="149">
        <f>'1_Forecast Tool'!AG108</f>
        <v>0</v>
      </c>
      <c r="AG158" s="149">
        <f>'1_Forecast Tool'!AH108</f>
        <v>0</v>
      </c>
      <c r="AH158" s="147" t="e">
        <f>'1_Forecast Tool'!AI108</f>
        <v>#N/A</v>
      </c>
      <c r="AI158" s="163" t="e">
        <f>'1_Forecast Tool'!AJ108</f>
        <v>#N/A</v>
      </c>
      <c r="AJ158" s="163" t="e">
        <f>'1_Forecast Tool'!AK108</f>
        <v>#N/A</v>
      </c>
      <c r="AK158" s="165" t="e">
        <f>'1_Forecast Tool'!AL108</f>
        <v>#N/A</v>
      </c>
    </row>
    <row r="159" spans="2:37" ht="17.25">
      <c r="B159" s="108" t="e">
        <f>'1_Forecast Tool'!C109</f>
        <v>#N/A</v>
      </c>
      <c r="C159" s="109" t="e">
        <f>'1_Forecast Tool'!D109</f>
        <v>#N/A</v>
      </c>
      <c r="D159" s="110" t="e">
        <f>'1_Forecast Tool'!E109</f>
        <v>#N/A</v>
      </c>
      <c r="E159" s="111">
        <f>'1_Forecast Tool'!F109</f>
        <v>0</v>
      </c>
      <c r="F159" s="112">
        <f>'1_Forecast Tool'!G109</f>
        <v>0</v>
      </c>
      <c r="G159" s="300">
        <f>'1_Forecast Tool'!H109</f>
        <v>0</v>
      </c>
      <c r="H159" s="113">
        <f>'1_Forecast Tool'!I109</f>
        <v>0</v>
      </c>
      <c r="I159" s="155">
        <f>'1_Forecast Tool'!J109</f>
        <v>0</v>
      </c>
      <c r="J159" s="308">
        <f>'1_Forecast Tool'!K109</f>
        <v>0</v>
      </c>
      <c r="K159" s="155">
        <f>'1_Forecast Tool'!L109</f>
        <v>0</v>
      </c>
      <c r="L159" s="300" t="e">
        <f>'1_Forecast Tool'!M109</f>
        <v>#N/A</v>
      </c>
      <c r="M159" s="151">
        <f>'1_Forecast Tool'!N109</f>
        <v>0</v>
      </c>
      <c r="N159" s="154">
        <f>'1_Forecast Tool'!O109</f>
        <v>0</v>
      </c>
      <c r="O159" s="152" t="e">
        <f>'1_Forecast Tool'!P109</f>
        <v>#N/A</v>
      </c>
      <c r="P159" s="309">
        <f>'1_Forecast Tool'!Q109</f>
        <v>0</v>
      </c>
      <c r="Q159" s="153">
        <f>'1_Forecast Tool'!R109</f>
        <v>0</v>
      </c>
      <c r="R159" s="117" t="e">
        <f>'1_Forecast Tool'!S109</f>
        <v>#N/A</v>
      </c>
      <c r="S159" s="127">
        <f>'1_Forecast Tool'!T109</f>
        <v>0</v>
      </c>
      <c r="T159" s="133">
        <f>'1_Forecast Tool'!U109</f>
        <v>0</v>
      </c>
      <c r="U159" s="133" t="e">
        <f>'1_Forecast Tool'!V109</f>
        <v>#N/A</v>
      </c>
      <c r="V159" s="128" t="e">
        <f>'1_Forecast Tool'!W109</f>
        <v>#N/A</v>
      </c>
      <c r="W159" s="133">
        <f>'1_Forecast Tool'!X109</f>
        <v>0</v>
      </c>
      <c r="X159" s="133">
        <f>'1_Forecast Tool'!Y109</f>
        <v>0</v>
      </c>
      <c r="Y159" s="133" t="e">
        <f>'1_Forecast Tool'!Z109</f>
        <v>#N/A</v>
      </c>
      <c r="Z159" s="320" t="e">
        <f>'1_Forecast Tool'!AA109</f>
        <v>#N/A</v>
      </c>
      <c r="AA159" s="155">
        <f>'1_Forecast Tool'!AB109</f>
        <v>0</v>
      </c>
      <c r="AB159" s="323" t="e">
        <f>'1_Forecast Tool'!AC109</f>
        <v>#N/A</v>
      </c>
      <c r="AC159" s="155">
        <f>'1_Forecast Tool'!AD109</f>
        <v>0</v>
      </c>
      <c r="AD159" s="157" t="e">
        <f>'1_Forecast Tool'!AE109</f>
        <v>#N/A</v>
      </c>
      <c r="AE159" s="328" t="e">
        <f>'1_Forecast Tool'!AF109</f>
        <v>#N/A</v>
      </c>
      <c r="AF159" s="117">
        <f>'1_Forecast Tool'!AG109</f>
        <v>0</v>
      </c>
      <c r="AG159" s="117">
        <f>'1_Forecast Tool'!AH109</f>
        <v>0</v>
      </c>
      <c r="AH159" s="141" t="e">
        <f>'1_Forecast Tool'!AI109</f>
        <v>#N/A</v>
      </c>
      <c r="AI159" s="61" t="e">
        <f>'1_Forecast Tool'!AJ109</f>
        <v>#N/A</v>
      </c>
      <c r="AJ159" s="61" t="e">
        <f>'1_Forecast Tool'!AK109</f>
        <v>#N/A</v>
      </c>
      <c r="AK159" s="135" t="e">
        <f>'1_Forecast Tool'!AL109</f>
        <v>#N/A</v>
      </c>
    </row>
    <row r="160" spans="2:37" ht="17.25">
      <c r="B160" s="45" t="e">
        <f>'1_Forecast Tool'!C110</f>
        <v>#N/A</v>
      </c>
      <c r="C160" s="123" t="e">
        <f>'1_Forecast Tool'!D110</f>
        <v>#N/A</v>
      </c>
      <c r="D160" s="46" t="e">
        <f>'1_Forecast Tool'!E110</f>
        <v>#N/A</v>
      </c>
      <c r="E160" s="124">
        <f>'1_Forecast Tool'!F110</f>
        <v>0</v>
      </c>
      <c r="F160" s="125">
        <f>'1_Forecast Tool'!G110</f>
        <v>0</v>
      </c>
      <c r="G160" s="303">
        <f>'1_Forecast Tool'!H110</f>
        <v>0</v>
      </c>
      <c r="H160" s="126">
        <f>'1_Forecast Tool'!I110</f>
        <v>0</v>
      </c>
      <c r="I160" s="140">
        <f>'1_Forecast Tool'!J110</f>
        <v>0</v>
      </c>
      <c r="J160" s="305">
        <f>'1_Forecast Tool'!K110</f>
        <v>0</v>
      </c>
      <c r="K160" s="140">
        <f>'1_Forecast Tool'!L110</f>
        <v>0</v>
      </c>
      <c r="L160" s="303" t="e">
        <f>'1_Forecast Tool'!M110</f>
        <v>#N/A</v>
      </c>
      <c r="M160" s="142">
        <f>'1_Forecast Tool'!N110</f>
        <v>0</v>
      </c>
      <c r="N160" s="61">
        <f>'1_Forecast Tool'!O110</f>
        <v>0</v>
      </c>
      <c r="O160" s="139" t="e">
        <f>'1_Forecast Tool'!P110</f>
        <v>#N/A</v>
      </c>
      <c r="P160" s="139">
        <f>'1_Forecast Tool'!Q110</f>
        <v>0</v>
      </c>
      <c r="Q160" s="81">
        <f>'1_Forecast Tool'!R110</f>
        <v>0</v>
      </c>
      <c r="R160" s="130" t="e">
        <f>'1_Forecast Tool'!S110</f>
        <v>#N/A</v>
      </c>
      <c r="S160" s="127">
        <f>'1_Forecast Tool'!T110</f>
        <v>0</v>
      </c>
      <c r="T160" s="133">
        <f>'1_Forecast Tool'!U110</f>
        <v>0</v>
      </c>
      <c r="U160" s="133" t="e">
        <f>'1_Forecast Tool'!V110</f>
        <v>#N/A</v>
      </c>
      <c r="V160" s="128" t="e">
        <f>'1_Forecast Tool'!W110</f>
        <v>#N/A</v>
      </c>
      <c r="W160" s="133">
        <f>'1_Forecast Tool'!X110</f>
        <v>0</v>
      </c>
      <c r="X160" s="133">
        <f>'1_Forecast Tool'!Y110</f>
        <v>0</v>
      </c>
      <c r="Y160" s="133" t="e">
        <f>'1_Forecast Tool'!Z110</f>
        <v>#N/A</v>
      </c>
      <c r="Z160" s="320" t="e">
        <f>'1_Forecast Tool'!AA110</f>
        <v>#N/A</v>
      </c>
      <c r="AA160" s="140">
        <f>'1_Forecast Tool'!AB110</f>
        <v>0</v>
      </c>
      <c r="AB160" s="322" t="e">
        <f>'1_Forecast Tool'!AC110</f>
        <v>#N/A</v>
      </c>
      <c r="AC160" s="140">
        <f>'1_Forecast Tool'!AD110</f>
        <v>0</v>
      </c>
      <c r="AD160" s="136" t="e">
        <f>'1_Forecast Tool'!AE110</f>
        <v>#N/A</v>
      </c>
      <c r="AE160" s="326" t="e">
        <f>'1_Forecast Tool'!AF110</f>
        <v>#N/A</v>
      </c>
      <c r="AF160" s="130">
        <f>'1_Forecast Tool'!AG110</f>
        <v>0</v>
      </c>
      <c r="AG160" s="130">
        <f>'1_Forecast Tool'!AH110</f>
        <v>0</v>
      </c>
      <c r="AH160" s="141" t="e">
        <f>'1_Forecast Tool'!AI110</f>
        <v>#N/A</v>
      </c>
      <c r="AI160" s="61" t="e">
        <f>'1_Forecast Tool'!AJ110</f>
        <v>#N/A</v>
      </c>
      <c r="AJ160" s="61" t="e">
        <f>'1_Forecast Tool'!AK110</f>
        <v>#N/A</v>
      </c>
      <c r="AK160" s="135" t="e">
        <f>'1_Forecast Tool'!AL110</f>
        <v>#N/A</v>
      </c>
    </row>
    <row r="161" spans="2:37" ht="17.25">
      <c r="B161" s="45" t="e">
        <f>'1_Forecast Tool'!C111</f>
        <v>#N/A</v>
      </c>
      <c r="C161" s="123" t="e">
        <f>'1_Forecast Tool'!D111</f>
        <v>#N/A</v>
      </c>
      <c r="D161" s="46" t="e">
        <f>'1_Forecast Tool'!E111</f>
        <v>#N/A</v>
      </c>
      <c r="E161" s="124">
        <f>'1_Forecast Tool'!F111</f>
        <v>0</v>
      </c>
      <c r="F161" s="125">
        <f>'1_Forecast Tool'!G111</f>
        <v>0</v>
      </c>
      <c r="G161" s="303">
        <f>'1_Forecast Tool'!H111</f>
        <v>0</v>
      </c>
      <c r="H161" s="126">
        <f>'1_Forecast Tool'!I111</f>
        <v>0</v>
      </c>
      <c r="I161" s="140">
        <f>'1_Forecast Tool'!J111</f>
        <v>0</v>
      </c>
      <c r="J161" s="305">
        <f>'1_Forecast Tool'!K111</f>
        <v>0</v>
      </c>
      <c r="K161" s="140">
        <f>'1_Forecast Tool'!L111</f>
        <v>0</v>
      </c>
      <c r="L161" s="303" t="e">
        <f>'1_Forecast Tool'!M111</f>
        <v>#N/A</v>
      </c>
      <c r="M161" s="142">
        <f>'1_Forecast Tool'!N111</f>
        <v>0</v>
      </c>
      <c r="N161" s="61">
        <f>'1_Forecast Tool'!O111</f>
        <v>0</v>
      </c>
      <c r="O161" s="139" t="e">
        <f>'1_Forecast Tool'!P111</f>
        <v>#N/A</v>
      </c>
      <c r="P161" s="139">
        <f>'1_Forecast Tool'!Q111</f>
        <v>0</v>
      </c>
      <c r="Q161" s="81">
        <f>'1_Forecast Tool'!R111</f>
        <v>0</v>
      </c>
      <c r="R161" s="130" t="e">
        <f>'1_Forecast Tool'!S111</f>
        <v>#N/A</v>
      </c>
      <c r="S161" s="127">
        <f>'1_Forecast Tool'!T111</f>
        <v>0</v>
      </c>
      <c r="T161" s="133">
        <f>'1_Forecast Tool'!U111</f>
        <v>0</v>
      </c>
      <c r="U161" s="133" t="e">
        <f>'1_Forecast Tool'!V111</f>
        <v>#N/A</v>
      </c>
      <c r="V161" s="128" t="e">
        <f>'1_Forecast Tool'!W111</f>
        <v>#N/A</v>
      </c>
      <c r="W161" s="133">
        <f>'1_Forecast Tool'!X111</f>
        <v>0</v>
      </c>
      <c r="X161" s="133">
        <f>'1_Forecast Tool'!Y111</f>
        <v>0</v>
      </c>
      <c r="Y161" s="133" t="e">
        <f>'1_Forecast Tool'!Z111</f>
        <v>#N/A</v>
      </c>
      <c r="Z161" s="320" t="e">
        <f>'1_Forecast Tool'!AA111</f>
        <v>#N/A</v>
      </c>
      <c r="AA161" s="140">
        <f>'1_Forecast Tool'!AB111</f>
        <v>0</v>
      </c>
      <c r="AB161" s="322" t="e">
        <f>'1_Forecast Tool'!AC111</f>
        <v>#N/A</v>
      </c>
      <c r="AC161" s="140">
        <f>'1_Forecast Tool'!AD111</f>
        <v>0</v>
      </c>
      <c r="AD161" s="136" t="e">
        <f>'1_Forecast Tool'!AE111</f>
        <v>#N/A</v>
      </c>
      <c r="AE161" s="326" t="e">
        <f>'1_Forecast Tool'!AF111</f>
        <v>#N/A</v>
      </c>
      <c r="AF161" s="130">
        <f>'1_Forecast Tool'!AG111</f>
        <v>0</v>
      </c>
      <c r="AG161" s="130">
        <f>'1_Forecast Tool'!AH111</f>
        <v>0</v>
      </c>
      <c r="AH161" s="141" t="e">
        <f>'1_Forecast Tool'!AI111</f>
        <v>#N/A</v>
      </c>
      <c r="AI161" s="61" t="e">
        <f>'1_Forecast Tool'!AJ111</f>
        <v>#N/A</v>
      </c>
      <c r="AJ161" s="61" t="e">
        <f>'1_Forecast Tool'!AK111</f>
        <v>#N/A</v>
      </c>
      <c r="AK161" s="135" t="e">
        <f>'1_Forecast Tool'!AL111</f>
        <v>#N/A</v>
      </c>
    </row>
    <row r="162" spans="2:37" ht="17.25">
      <c r="B162" s="45" t="e">
        <f>'1_Forecast Tool'!C112</f>
        <v>#N/A</v>
      </c>
      <c r="C162" s="123" t="e">
        <f>'1_Forecast Tool'!D112</f>
        <v>#N/A</v>
      </c>
      <c r="D162" s="46" t="e">
        <f>'1_Forecast Tool'!E112</f>
        <v>#N/A</v>
      </c>
      <c r="E162" s="124">
        <f>'1_Forecast Tool'!F112</f>
        <v>0</v>
      </c>
      <c r="F162" s="125">
        <f>'1_Forecast Tool'!G112</f>
        <v>0</v>
      </c>
      <c r="G162" s="303">
        <f>'1_Forecast Tool'!H112</f>
        <v>0</v>
      </c>
      <c r="H162" s="126">
        <f>'1_Forecast Tool'!I112</f>
        <v>0</v>
      </c>
      <c r="I162" s="140">
        <f>'1_Forecast Tool'!J112</f>
        <v>0</v>
      </c>
      <c r="J162" s="305">
        <f>'1_Forecast Tool'!K112</f>
        <v>0</v>
      </c>
      <c r="K162" s="140">
        <f>'1_Forecast Tool'!L112</f>
        <v>0</v>
      </c>
      <c r="L162" s="303" t="e">
        <f>'1_Forecast Tool'!M112</f>
        <v>#N/A</v>
      </c>
      <c r="M162" s="142">
        <f>'1_Forecast Tool'!N112</f>
        <v>0</v>
      </c>
      <c r="N162" s="61">
        <f>'1_Forecast Tool'!O112</f>
        <v>0</v>
      </c>
      <c r="O162" s="139" t="e">
        <f>'1_Forecast Tool'!P112</f>
        <v>#N/A</v>
      </c>
      <c r="P162" s="139">
        <f>'1_Forecast Tool'!Q112</f>
        <v>0</v>
      </c>
      <c r="Q162" s="81">
        <f>'1_Forecast Tool'!R112</f>
        <v>0</v>
      </c>
      <c r="R162" s="130" t="e">
        <f>'1_Forecast Tool'!S112</f>
        <v>#N/A</v>
      </c>
      <c r="S162" s="127">
        <f>'1_Forecast Tool'!T112</f>
        <v>0</v>
      </c>
      <c r="T162" s="133">
        <f>'1_Forecast Tool'!U112</f>
        <v>0</v>
      </c>
      <c r="U162" s="133" t="e">
        <f>'1_Forecast Tool'!V112</f>
        <v>#N/A</v>
      </c>
      <c r="V162" s="128" t="e">
        <f>'1_Forecast Tool'!W112</f>
        <v>#N/A</v>
      </c>
      <c r="W162" s="133">
        <f>'1_Forecast Tool'!X112</f>
        <v>0</v>
      </c>
      <c r="X162" s="133">
        <f>'1_Forecast Tool'!Y112</f>
        <v>0</v>
      </c>
      <c r="Y162" s="133" t="e">
        <f>'1_Forecast Tool'!Z112</f>
        <v>#N/A</v>
      </c>
      <c r="Z162" s="320" t="e">
        <f>'1_Forecast Tool'!AA112</f>
        <v>#N/A</v>
      </c>
      <c r="AA162" s="140">
        <f>'1_Forecast Tool'!AB112</f>
        <v>0</v>
      </c>
      <c r="AB162" s="322" t="e">
        <f>'1_Forecast Tool'!AC112</f>
        <v>#N/A</v>
      </c>
      <c r="AC162" s="140">
        <f>'1_Forecast Tool'!AD112</f>
        <v>0</v>
      </c>
      <c r="AD162" s="136" t="e">
        <f>'1_Forecast Tool'!AE112</f>
        <v>#N/A</v>
      </c>
      <c r="AE162" s="326" t="e">
        <f>'1_Forecast Tool'!AF112</f>
        <v>#N/A</v>
      </c>
      <c r="AF162" s="130">
        <f>'1_Forecast Tool'!AG112</f>
        <v>0</v>
      </c>
      <c r="AG162" s="130">
        <f>'1_Forecast Tool'!AH112</f>
        <v>0</v>
      </c>
      <c r="AH162" s="141" t="e">
        <f>'1_Forecast Tool'!AI112</f>
        <v>#N/A</v>
      </c>
      <c r="AI162" s="61" t="e">
        <f>'1_Forecast Tool'!AJ112</f>
        <v>#N/A</v>
      </c>
      <c r="AJ162" s="61" t="e">
        <f>'1_Forecast Tool'!AK112</f>
        <v>#N/A</v>
      </c>
      <c r="AK162" s="135" t="e">
        <f>'1_Forecast Tool'!AL112</f>
        <v>#N/A</v>
      </c>
    </row>
    <row r="163" spans="2:37" ht="17.25">
      <c r="B163" s="45" t="e">
        <f>'1_Forecast Tool'!C113</f>
        <v>#N/A</v>
      </c>
      <c r="C163" s="123" t="e">
        <f>'1_Forecast Tool'!D113</f>
        <v>#N/A</v>
      </c>
      <c r="D163" s="46" t="e">
        <f>'1_Forecast Tool'!E113</f>
        <v>#N/A</v>
      </c>
      <c r="E163" s="124">
        <f>'1_Forecast Tool'!F113</f>
        <v>0</v>
      </c>
      <c r="F163" s="125">
        <f>'1_Forecast Tool'!G113</f>
        <v>0</v>
      </c>
      <c r="G163" s="303">
        <f>'1_Forecast Tool'!H113</f>
        <v>0</v>
      </c>
      <c r="H163" s="126">
        <f>'1_Forecast Tool'!I113</f>
        <v>0</v>
      </c>
      <c r="I163" s="140">
        <f>'1_Forecast Tool'!J113</f>
        <v>0</v>
      </c>
      <c r="J163" s="305">
        <f>'1_Forecast Tool'!K113</f>
        <v>0</v>
      </c>
      <c r="K163" s="140">
        <f>'1_Forecast Tool'!L113</f>
        <v>0</v>
      </c>
      <c r="L163" s="303" t="e">
        <f>'1_Forecast Tool'!M113</f>
        <v>#N/A</v>
      </c>
      <c r="M163" s="142">
        <f>'1_Forecast Tool'!N113</f>
        <v>0</v>
      </c>
      <c r="N163" s="61">
        <f>'1_Forecast Tool'!O113</f>
        <v>0</v>
      </c>
      <c r="O163" s="139" t="e">
        <f>'1_Forecast Tool'!P113</f>
        <v>#N/A</v>
      </c>
      <c r="P163" s="139">
        <f>'1_Forecast Tool'!Q113</f>
        <v>0</v>
      </c>
      <c r="Q163" s="81">
        <f>'1_Forecast Tool'!R113</f>
        <v>0</v>
      </c>
      <c r="R163" s="130" t="e">
        <f>'1_Forecast Tool'!S113</f>
        <v>#N/A</v>
      </c>
      <c r="S163" s="127">
        <f>'1_Forecast Tool'!T113</f>
        <v>0</v>
      </c>
      <c r="T163" s="133">
        <f>'1_Forecast Tool'!U113</f>
        <v>0</v>
      </c>
      <c r="U163" s="133" t="e">
        <f>'1_Forecast Tool'!V113</f>
        <v>#N/A</v>
      </c>
      <c r="V163" s="128" t="e">
        <f>'1_Forecast Tool'!W113</f>
        <v>#N/A</v>
      </c>
      <c r="W163" s="133">
        <f>'1_Forecast Tool'!X113</f>
        <v>0</v>
      </c>
      <c r="X163" s="133">
        <f>'1_Forecast Tool'!Y113</f>
        <v>0</v>
      </c>
      <c r="Y163" s="133" t="e">
        <f>'1_Forecast Tool'!Z113</f>
        <v>#N/A</v>
      </c>
      <c r="Z163" s="320" t="e">
        <f>'1_Forecast Tool'!AA113</f>
        <v>#N/A</v>
      </c>
      <c r="AA163" s="140">
        <f>'1_Forecast Tool'!AB113</f>
        <v>0</v>
      </c>
      <c r="AB163" s="322" t="e">
        <f>'1_Forecast Tool'!AC113</f>
        <v>#N/A</v>
      </c>
      <c r="AC163" s="140">
        <f>'1_Forecast Tool'!AD113</f>
        <v>0</v>
      </c>
      <c r="AD163" s="136" t="e">
        <f>'1_Forecast Tool'!AE113</f>
        <v>#N/A</v>
      </c>
      <c r="AE163" s="326" t="e">
        <f>'1_Forecast Tool'!AF113</f>
        <v>#N/A</v>
      </c>
      <c r="AF163" s="130">
        <f>'1_Forecast Tool'!AG113</f>
        <v>0</v>
      </c>
      <c r="AG163" s="130">
        <f>'1_Forecast Tool'!AH113</f>
        <v>0</v>
      </c>
      <c r="AH163" s="141" t="e">
        <f>'1_Forecast Tool'!AI113</f>
        <v>#N/A</v>
      </c>
      <c r="AI163" s="61" t="e">
        <f>'1_Forecast Tool'!AJ113</f>
        <v>#N/A</v>
      </c>
      <c r="AJ163" s="61" t="e">
        <f>'1_Forecast Tool'!AK113</f>
        <v>#N/A</v>
      </c>
      <c r="AK163" s="135" t="e">
        <f>'1_Forecast Tool'!AL113</f>
        <v>#N/A</v>
      </c>
    </row>
    <row r="164" spans="2:37" ht="17.25">
      <c r="B164" s="45" t="e">
        <f>'1_Forecast Tool'!C114</f>
        <v>#N/A</v>
      </c>
      <c r="C164" s="123" t="e">
        <f>'1_Forecast Tool'!D114</f>
        <v>#N/A</v>
      </c>
      <c r="D164" s="46" t="e">
        <f>'1_Forecast Tool'!E114</f>
        <v>#N/A</v>
      </c>
      <c r="E164" s="124">
        <f>'1_Forecast Tool'!F114</f>
        <v>0</v>
      </c>
      <c r="F164" s="125">
        <f>'1_Forecast Tool'!G114</f>
        <v>0</v>
      </c>
      <c r="G164" s="303">
        <f>'1_Forecast Tool'!H114</f>
        <v>0</v>
      </c>
      <c r="H164" s="126">
        <f>'1_Forecast Tool'!I114</f>
        <v>0</v>
      </c>
      <c r="I164" s="134">
        <f>'1_Forecast Tool'!J114</f>
        <v>0</v>
      </c>
      <c r="J164" s="304">
        <f>'1_Forecast Tool'!K114</f>
        <v>0</v>
      </c>
      <c r="K164" s="134">
        <f>'1_Forecast Tool'!L114</f>
        <v>0</v>
      </c>
      <c r="L164" s="125" t="e">
        <f>'1_Forecast Tool'!M114</f>
        <v>#N/A</v>
      </c>
      <c r="M164" s="129">
        <f>'1_Forecast Tool'!N114</f>
        <v>0</v>
      </c>
      <c r="N164" s="61">
        <f>'1_Forecast Tool'!O114</f>
        <v>0</v>
      </c>
      <c r="O164" s="139" t="e">
        <f>'1_Forecast Tool'!P114</f>
        <v>#N/A</v>
      </c>
      <c r="P164" s="139">
        <f>'1_Forecast Tool'!Q114</f>
        <v>0</v>
      </c>
      <c r="Q164" s="81">
        <f>'1_Forecast Tool'!R114</f>
        <v>0</v>
      </c>
      <c r="R164" s="130" t="e">
        <f>'1_Forecast Tool'!S114</f>
        <v>#N/A</v>
      </c>
      <c r="S164" s="127">
        <f>'1_Forecast Tool'!T114</f>
        <v>0</v>
      </c>
      <c r="T164" s="133">
        <f>'1_Forecast Tool'!U114</f>
        <v>0</v>
      </c>
      <c r="U164" s="133" t="e">
        <f>'1_Forecast Tool'!V114</f>
        <v>#N/A</v>
      </c>
      <c r="V164" s="128" t="e">
        <f>'1_Forecast Tool'!W114</f>
        <v>#N/A</v>
      </c>
      <c r="W164" s="133">
        <f>'1_Forecast Tool'!X114</f>
        <v>0</v>
      </c>
      <c r="X164" s="133">
        <f>'1_Forecast Tool'!Y114</f>
        <v>0</v>
      </c>
      <c r="Y164" s="133" t="e">
        <f>'1_Forecast Tool'!Z114</f>
        <v>#N/A</v>
      </c>
      <c r="Z164" s="320" t="e">
        <f>'1_Forecast Tool'!AA114</f>
        <v>#N/A</v>
      </c>
      <c r="AA164" s="140">
        <f>'1_Forecast Tool'!AB114</f>
        <v>0</v>
      </c>
      <c r="AB164" s="322" t="e">
        <f>'1_Forecast Tool'!AC114</f>
        <v>#N/A</v>
      </c>
      <c r="AC164" s="140">
        <f>'1_Forecast Tool'!AD114</f>
        <v>0</v>
      </c>
      <c r="AD164" s="136" t="e">
        <f>'1_Forecast Tool'!AE114</f>
        <v>#N/A</v>
      </c>
      <c r="AE164" s="326" t="e">
        <f>'1_Forecast Tool'!AF114</f>
        <v>#N/A</v>
      </c>
      <c r="AF164" s="130">
        <f>'1_Forecast Tool'!AG114</f>
        <v>0</v>
      </c>
      <c r="AG164" s="130">
        <f>'1_Forecast Tool'!AH114</f>
        <v>0</v>
      </c>
      <c r="AH164" s="141" t="e">
        <f>'1_Forecast Tool'!AI114</f>
        <v>#N/A</v>
      </c>
      <c r="AI164" s="61" t="e">
        <f>'1_Forecast Tool'!AJ114</f>
        <v>#N/A</v>
      </c>
      <c r="AJ164" s="61" t="e">
        <f>'1_Forecast Tool'!AK114</f>
        <v>#N/A</v>
      </c>
      <c r="AK164" s="135" t="e">
        <f>'1_Forecast Tool'!AL114</f>
        <v>#N/A</v>
      </c>
    </row>
    <row r="165" spans="2:37" ht="17.25">
      <c r="B165" s="45" t="e">
        <f>'1_Forecast Tool'!C115</f>
        <v>#N/A</v>
      </c>
      <c r="C165" s="123" t="e">
        <f>'1_Forecast Tool'!D115</f>
        <v>#N/A</v>
      </c>
      <c r="D165" s="46" t="e">
        <f>'1_Forecast Tool'!E115</f>
        <v>#N/A</v>
      </c>
      <c r="E165" s="124">
        <f>'1_Forecast Tool'!F115</f>
        <v>0</v>
      </c>
      <c r="F165" s="125">
        <f>'1_Forecast Tool'!G115</f>
        <v>0</v>
      </c>
      <c r="G165" s="303">
        <f>'1_Forecast Tool'!H115</f>
        <v>0</v>
      </c>
      <c r="H165" s="126">
        <f>'1_Forecast Tool'!I115</f>
        <v>0</v>
      </c>
      <c r="I165" s="134">
        <f>'1_Forecast Tool'!J115</f>
        <v>0</v>
      </c>
      <c r="J165" s="304">
        <f>'1_Forecast Tool'!K115</f>
        <v>0</v>
      </c>
      <c r="K165" s="140">
        <f>'1_Forecast Tool'!L115</f>
        <v>0</v>
      </c>
      <c r="L165" s="303" t="e">
        <f>'1_Forecast Tool'!M115</f>
        <v>#N/A</v>
      </c>
      <c r="M165" s="142">
        <f>'1_Forecast Tool'!N115</f>
        <v>0</v>
      </c>
      <c r="N165" s="133">
        <f>'1_Forecast Tool'!O115</f>
        <v>0</v>
      </c>
      <c r="O165" s="139" t="e">
        <f>'1_Forecast Tool'!P115</f>
        <v>#N/A</v>
      </c>
      <c r="P165" s="139">
        <f>'1_Forecast Tool'!Q115</f>
        <v>0</v>
      </c>
      <c r="Q165" s="81">
        <f>'1_Forecast Tool'!R115</f>
        <v>0</v>
      </c>
      <c r="R165" s="130" t="e">
        <f>'1_Forecast Tool'!S115</f>
        <v>#N/A</v>
      </c>
      <c r="S165" s="127">
        <f>'1_Forecast Tool'!T115</f>
        <v>0</v>
      </c>
      <c r="T165" s="133">
        <f>'1_Forecast Tool'!U115</f>
        <v>0</v>
      </c>
      <c r="U165" s="133" t="e">
        <f>'1_Forecast Tool'!V115</f>
        <v>#N/A</v>
      </c>
      <c r="V165" s="128" t="e">
        <f>'1_Forecast Tool'!W115</f>
        <v>#N/A</v>
      </c>
      <c r="W165" s="133">
        <f>'1_Forecast Tool'!X115</f>
        <v>0</v>
      </c>
      <c r="X165" s="133">
        <f>'1_Forecast Tool'!Y115</f>
        <v>0</v>
      </c>
      <c r="Y165" s="133" t="e">
        <f>'1_Forecast Tool'!Z115</f>
        <v>#N/A</v>
      </c>
      <c r="Z165" s="320" t="e">
        <f>'1_Forecast Tool'!AA115</f>
        <v>#N/A</v>
      </c>
      <c r="AA165" s="140">
        <f>'1_Forecast Tool'!AB115</f>
        <v>0</v>
      </c>
      <c r="AB165" s="322" t="e">
        <f>'1_Forecast Tool'!AC115</f>
        <v>#N/A</v>
      </c>
      <c r="AC165" s="140">
        <f>'1_Forecast Tool'!AD115</f>
        <v>0</v>
      </c>
      <c r="AD165" s="136" t="e">
        <f>'1_Forecast Tool'!AE115</f>
        <v>#N/A</v>
      </c>
      <c r="AE165" s="326" t="e">
        <f>'1_Forecast Tool'!AF115</f>
        <v>#N/A</v>
      </c>
      <c r="AF165" s="167">
        <f>'1_Forecast Tool'!AG115</f>
        <v>0</v>
      </c>
      <c r="AG165" s="167">
        <f>'1_Forecast Tool'!AH115</f>
        <v>0</v>
      </c>
      <c r="AH165" s="141" t="e">
        <f>'1_Forecast Tool'!AI115</f>
        <v>#N/A</v>
      </c>
      <c r="AI165" s="61" t="e">
        <f>'1_Forecast Tool'!AJ115</f>
        <v>#N/A</v>
      </c>
      <c r="AJ165" s="61" t="e">
        <f>'1_Forecast Tool'!AK115</f>
        <v>#N/A</v>
      </c>
      <c r="AK165" s="135" t="e">
        <f>'1_Forecast Tool'!AL115</f>
        <v>#N/A</v>
      </c>
    </row>
    <row r="166" spans="2:37" ht="17.25">
      <c r="B166" s="45" t="e">
        <f>'1_Forecast Tool'!C116</f>
        <v>#N/A</v>
      </c>
      <c r="C166" s="123" t="e">
        <f>'1_Forecast Tool'!D116</f>
        <v>#N/A</v>
      </c>
      <c r="D166" s="46" t="e">
        <f>'1_Forecast Tool'!E116</f>
        <v>#N/A</v>
      </c>
      <c r="E166" s="124">
        <f>'1_Forecast Tool'!F116</f>
        <v>0</v>
      </c>
      <c r="F166" s="125">
        <f>'1_Forecast Tool'!G116</f>
        <v>0</v>
      </c>
      <c r="G166" s="303">
        <f>'1_Forecast Tool'!H116</f>
        <v>0</v>
      </c>
      <c r="H166" s="126">
        <f>'1_Forecast Tool'!I116</f>
        <v>0</v>
      </c>
      <c r="I166" s="134">
        <f>'1_Forecast Tool'!J116</f>
        <v>0</v>
      </c>
      <c r="J166" s="304">
        <f>'1_Forecast Tool'!K116</f>
        <v>0</v>
      </c>
      <c r="K166" s="134">
        <f>'1_Forecast Tool'!L116</f>
        <v>0</v>
      </c>
      <c r="L166" s="125" t="e">
        <f>'1_Forecast Tool'!M116</f>
        <v>#N/A</v>
      </c>
      <c r="M166" s="129">
        <f>'1_Forecast Tool'!N116</f>
        <v>0</v>
      </c>
      <c r="N166" s="61">
        <f>'1_Forecast Tool'!O116</f>
        <v>0</v>
      </c>
      <c r="O166" s="139" t="e">
        <f>'1_Forecast Tool'!P116</f>
        <v>#N/A</v>
      </c>
      <c r="P166" s="139">
        <f>'1_Forecast Tool'!Q116</f>
        <v>0</v>
      </c>
      <c r="Q166" s="81">
        <f>'1_Forecast Tool'!R116</f>
        <v>0</v>
      </c>
      <c r="R166" s="130" t="e">
        <f>'1_Forecast Tool'!S116</f>
        <v>#N/A</v>
      </c>
      <c r="S166" s="127">
        <f>'1_Forecast Tool'!T116</f>
        <v>0</v>
      </c>
      <c r="T166" s="133">
        <f>'1_Forecast Tool'!U116</f>
        <v>0</v>
      </c>
      <c r="U166" s="133" t="e">
        <f>'1_Forecast Tool'!V116</f>
        <v>#N/A</v>
      </c>
      <c r="V166" s="128" t="e">
        <f>'1_Forecast Tool'!W116</f>
        <v>#N/A</v>
      </c>
      <c r="W166" s="133">
        <f>'1_Forecast Tool'!X116</f>
        <v>0</v>
      </c>
      <c r="X166" s="133">
        <f>'1_Forecast Tool'!Y116</f>
        <v>0</v>
      </c>
      <c r="Y166" s="133" t="e">
        <f>'1_Forecast Tool'!Z116</f>
        <v>#N/A</v>
      </c>
      <c r="Z166" s="320" t="e">
        <f>'1_Forecast Tool'!AA116</f>
        <v>#N/A</v>
      </c>
      <c r="AA166" s="140">
        <f>'1_Forecast Tool'!AB116</f>
        <v>0</v>
      </c>
      <c r="AB166" s="322" t="e">
        <f>'1_Forecast Tool'!AC116</f>
        <v>#N/A</v>
      </c>
      <c r="AC166" s="140">
        <f>'1_Forecast Tool'!AD116</f>
        <v>0</v>
      </c>
      <c r="AD166" s="136" t="e">
        <f>'1_Forecast Tool'!AE116</f>
        <v>#N/A</v>
      </c>
      <c r="AE166" s="326" t="e">
        <f>'1_Forecast Tool'!AF116</f>
        <v>#N/A</v>
      </c>
      <c r="AF166" s="130">
        <f>'1_Forecast Tool'!AG116</f>
        <v>0</v>
      </c>
      <c r="AG166" s="130">
        <f>'1_Forecast Tool'!AH116</f>
        <v>0</v>
      </c>
      <c r="AH166" s="141" t="e">
        <f>'1_Forecast Tool'!AI116</f>
        <v>#N/A</v>
      </c>
      <c r="AI166" s="61" t="e">
        <f>'1_Forecast Tool'!AJ116</f>
        <v>#N/A</v>
      </c>
      <c r="AJ166" s="61" t="e">
        <f>'1_Forecast Tool'!AK116</f>
        <v>#N/A</v>
      </c>
      <c r="AK166" s="135" t="e">
        <f>'1_Forecast Tool'!AL116</f>
        <v>#N/A</v>
      </c>
    </row>
    <row r="167" spans="2:37" ht="17.25">
      <c r="B167" s="45" t="e">
        <f>'1_Forecast Tool'!C117</f>
        <v>#N/A</v>
      </c>
      <c r="C167" s="123" t="e">
        <f>'1_Forecast Tool'!D117</f>
        <v>#N/A</v>
      </c>
      <c r="D167" s="46" t="e">
        <f>'1_Forecast Tool'!E117</f>
        <v>#N/A</v>
      </c>
      <c r="E167" s="124">
        <f>'1_Forecast Tool'!F117</f>
        <v>0</v>
      </c>
      <c r="F167" s="125">
        <f>'1_Forecast Tool'!G117</f>
        <v>0</v>
      </c>
      <c r="G167" s="303">
        <f>'1_Forecast Tool'!H117</f>
        <v>0</v>
      </c>
      <c r="H167" s="126">
        <f>'1_Forecast Tool'!I117</f>
        <v>0</v>
      </c>
      <c r="I167" s="134">
        <f>'1_Forecast Tool'!J117</f>
        <v>0</v>
      </c>
      <c r="J167" s="304">
        <f>'1_Forecast Tool'!K117</f>
        <v>0</v>
      </c>
      <c r="K167" s="134">
        <f>'1_Forecast Tool'!L117</f>
        <v>0</v>
      </c>
      <c r="L167" s="125" t="e">
        <f>'1_Forecast Tool'!M117</f>
        <v>#N/A</v>
      </c>
      <c r="M167" s="129">
        <f>'1_Forecast Tool'!N117</f>
        <v>0</v>
      </c>
      <c r="N167" s="61">
        <f>'1_Forecast Tool'!O117</f>
        <v>0</v>
      </c>
      <c r="O167" s="139" t="e">
        <f>'1_Forecast Tool'!P117</f>
        <v>#N/A</v>
      </c>
      <c r="P167" s="139">
        <f>'1_Forecast Tool'!Q117</f>
        <v>0</v>
      </c>
      <c r="Q167" s="81">
        <f>'1_Forecast Tool'!R117</f>
        <v>0</v>
      </c>
      <c r="R167" s="130" t="e">
        <f>'1_Forecast Tool'!S117</f>
        <v>#N/A</v>
      </c>
      <c r="S167" s="127">
        <f>'1_Forecast Tool'!T117</f>
        <v>0</v>
      </c>
      <c r="T167" s="133">
        <f>'1_Forecast Tool'!U117</f>
        <v>0</v>
      </c>
      <c r="U167" s="133" t="e">
        <f>'1_Forecast Tool'!V117</f>
        <v>#N/A</v>
      </c>
      <c r="V167" s="128" t="e">
        <f>'1_Forecast Tool'!W117</f>
        <v>#N/A</v>
      </c>
      <c r="W167" s="133">
        <f>'1_Forecast Tool'!X117</f>
        <v>0</v>
      </c>
      <c r="X167" s="133">
        <f>'1_Forecast Tool'!Y117</f>
        <v>0</v>
      </c>
      <c r="Y167" s="133" t="e">
        <f>'1_Forecast Tool'!Z117</f>
        <v>#N/A</v>
      </c>
      <c r="Z167" s="320" t="e">
        <f>'1_Forecast Tool'!AA117</f>
        <v>#N/A</v>
      </c>
      <c r="AA167" s="140">
        <f>'1_Forecast Tool'!AB117</f>
        <v>0</v>
      </c>
      <c r="AB167" s="322" t="e">
        <f>'1_Forecast Tool'!AC117</f>
        <v>#N/A</v>
      </c>
      <c r="AC167" s="140">
        <f>'1_Forecast Tool'!AD117</f>
        <v>0</v>
      </c>
      <c r="AD167" s="136" t="e">
        <f>'1_Forecast Tool'!AE117</f>
        <v>#N/A</v>
      </c>
      <c r="AE167" s="326" t="e">
        <f>'1_Forecast Tool'!AF117</f>
        <v>#N/A</v>
      </c>
      <c r="AF167" s="130">
        <f>'1_Forecast Tool'!AG117</f>
        <v>0</v>
      </c>
      <c r="AG167" s="130">
        <f>'1_Forecast Tool'!AH117</f>
        <v>0</v>
      </c>
      <c r="AH167" s="141" t="e">
        <f>'1_Forecast Tool'!AI117</f>
        <v>#N/A</v>
      </c>
      <c r="AI167" s="61" t="e">
        <f>'1_Forecast Tool'!AJ117</f>
        <v>#N/A</v>
      </c>
      <c r="AJ167" s="61" t="e">
        <f>'1_Forecast Tool'!AK117</f>
        <v>#N/A</v>
      </c>
      <c r="AK167" s="135" t="e">
        <f>'1_Forecast Tool'!AL117</f>
        <v>#N/A</v>
      </c>
    </row>
    <row r="168" spans="2:37" ht="17.25">
      <c r="B168" s="45" t="e">
        <f>'1_Forecast Tool'!C118</f>
        <v>#N/A</v>
      </c>
      <c r="C168" s="123" t="e">
        <f>'1_Forecast Tool'!D118</f>
        <v>#N/A</v>
      </c>
      <c r="D168" s="46" t="e">
        <f>'1_Forecast Tool'!E118</f>
        <v>#N/A</v>
      </c>
      <c r="E168" s="124">
        <f>'1_Forecast Tool'!F118</f>
        <v>0</v>
      </c>
      <c r="F168" s="125">
        <f>'1_Forecast Tool'!G118</f>
        <v>0</v>
      </c>
      <c r="G168" s="303">
        <f>'1_Forecast Tool'!H118</f>
        <v>0</v>
      </c>
      <c r="H168" s="126">
        <f>'1_Forecast Tool'!I118</f>
        <v>0</v>
      </c>
      <c r="I168" s="134">
        <f>'1_Forecast Tool'!J118</f>
        <v>0</v>
      </c>
      <c r="J168" s="304">
        <f>'1_Forecast Tool'!K118</f>
        <v>0</v>
      </c>
      <c r="K168" s="134">
        <f>'1_Forecast Tool'!L118</f>
        <v>0</v>
      </c>
      <c r="L168" s="125" t="e">
        <f>'1_Forecast Tool'!M118</f>
        <v>#N/A</v>
      </c>
      <c r="M168" s="129">
        <f>'1_Forecast Tool'!N118</f>
        <v>0</v>
      </c>
      <c r="N168" s="61">
        <f>'1_Forecast Tool'!O118</f>
        <v>0</v>
      </c>
      <c r="O168" s="139" t="e">
        <f>'1_Forecast Tool'!P118</f>
        <v>#N/A</v>
      </c>
      <c r="P168" s="139">
        <f>'1_Forecast Tool'!Q118</f>
        <v>0</v>
      </c>
      <c r="Q168" s="81">
        <f>'1_Forecast Tool'!R118</f>
        <v>0</v>
      </c>
      <c r="R168" s="130" t="e">
        <f>'1_Forecast Tool'!S118</f>
        <v>#N/A</v>
      </c>
      <c r="S168" s="127">
        <f>'1_Forecast Tool'!T118</f>
        <v>0</v>
      </c>
      <c r="T168" s="133">
        <f>'1_Forecast Tool'!U118</f>
        <v>0</v>
      </c>
      <c r="U168" s="133" t="e">
        <f>'1_Forecast Tool'!V118</f>
        <v>#N/A</v>
      </c>
      <c r="V168" s="128" t="e">
        <f>'1_Forecast Tool'!W118</f>
        <v>#N/A</v>
      </c>
      <c r="W168" s="133">
        <f>'1_Forecast Tool'!X118</f>
        <v>0</v>
      </c>
      <c r="X168" s="133">
        <f>'1_Forecast Tool'!Y118</f>
        <v>0</v>
      </c>
      <c r="Y168" s="133" t="e">
        <f>'1_Forecast Tool'!Z118</f>
        <v>#N/A</v>
      </c>
      <c r="Z168" s="320" t="e">
        <f>'1_Forecast Tool'!AA118</f>
        <v>#N/A</v>
      </c>
      <c r="AA168" s="140">
        <f>'1_Forecast Tool'!AB118</f>
        <v>0</v>
      </c>
      <c r="AB168" s="322" t="e">
        <f>'1_Forecast Tool'!AC118</f>
        <v>#N/A</v>
      </c>
      <c r="AC168" s="140">
        <f>'1_Forecast Tool'!AD118</f>
        <v>0</v>
      </c>
      <c r="AD168" s="136" t="e">
        <f>'1_Forecast Tool'!AE118</f>
        <v>#N/A</v>
      </c>
      <c r="AE168" s="326" t="e">
        <f>'1_Forecast Tool'!AF118</f>
        <v>#N/A</v>
      </c>
      <c r="AF168" s="130">
        <f>'1_Forecast Tool'!AG118</f>
        <v>0</v>
      </c>
      <c r="AG168" s="130">
        <f>'1_Forecast Tool'!AH118</f>
        <v>0</v>
      </c>
      <c r="AH168" s="141" t="e">
        <f>'1_Forecast Tool'!AI118</f>
        <v>#N/A</v>
      </c>
      <c r="AI168" s="61" t="e">
        <f>'1_Forecast Tool'!AJ118</f>
        <v>#N/A</v>
      </c>
      <c r="AJ168" s="61" t="e">
        <f>'1_Forecast Tool'!AK118</f>
        <v>#N/A</v>
      </c>
      <c r="AK168" s="135" t="e">
        <f>'1_Forecast Tool'!AL118</f>
        <v>#N/A</v>
      </c>
    </row>
    <row r="169" spans="2:37" ht="17.25">
      <c r="B169" s="45" t="e">
        <f>'1_Forecast Tool'!C119</f>
        <v>#N/A</v>
      </c>
      <c r="C169" s="123" t="e">
        <f>'1_Forecast Tool'!D119</f>
        <v>#N/A</v>
      </c>
      <c r="D169" s="46" t="e">
        <f>'1_Forecast Tool'!E119</f>
        <v>#N/A</v>
      </c>
      <c r="E169" s="124">
        <f>'1_Forecast Tool'!F119</f>
        <v>0</v>
      </c>
      <c r="F169" s="125">
        <f>'1_Forecast Tool'!G119</f>
        <v>0</v>
      </c>
      <c r="G169" s="303">
        <f>'1_Forecast Tool'!H119</f>
        <v>0</v>
      </c>
      <c r="H169" s="126">
        <f>'1_Forecast Tool'!I119</f>
        <v>0</v>
      </c>
      <c r="I169" s="134">
        <f>'1_Forecast Tool'!J119</f>
        <v>0</v>
      </c>
      <c r="J169" s="304">
        <f>'1_Forecast Tool'!K119</f>
        <v>0</v>
      </c>
      <c r="K169" s="134">
        <f>'1_Forecast Tool'!L119</f>
        <v>0</v>
      </c>
      <c r="L169" s="125" t="e">
        <f>'1_Forecast Tool'!M119</f>
        <v>#N/A</v>
      </c>
      <c r="M169" s="129">
        <f>'1_Forecast Tool'!N119</f>
        <v>0</v>
      </c>
      <c r="N169" s="61">
        <f>'1_Forecast Tool'!O119</f>
        <v>0</v>
      </c>
      <c r="O169" s="139" t="e">
        <f>'1_Forecast Tool'!P119</f>
        <v>#N/A</v>
      </c>
      <c r="P169" s="139">
        <f>'1_Forecast Tool'!Q119</f>
        <v>0</v>
      </c>
      <c r="Q169" s="81">
        <f>'1_Forecast Tool'!R119</f>
        <v>0</v>
      </c>
      <c r="R169" s="130" t="e">
        <f>'1_Forecast Tool'!S119</f>
        <v>#N/A</v>
      </c>
      <c r="S169" s="127">
        <f>'1_Forecast Tool'!T119</f>
        <v>0</v>
      </c>
      <c r="T169" s="133">
        <f>'1_Forecast Tool'!U119</f>
        <v>0</v>
      </c>
      <c r="U169" s="133" t="e">
        <f>'1_Forecast Tool'!V119</f>
        <v>#N/A</v>
      </c>
      <c r="V169" s="128" t="e">
        <f>'1_Forecast Tool'!W119</f>
        <v>#N/A</v>
      </c>
      <c r="W169" s="133">
        <f>'1_Forecast Tool'!X119</f>
        <v>0</v>
      </c>
      <c r="X169" s="133">
        <f>'1_Forecast Tool'!Y119</f>
        <v>0</v>
      </c>
      <c r="Y169" s="133" t="e">
        <f>'1_Forecast Tool'!Z119</f>
        <v>#N/A</v>
      </c>
      <c r="Z169" s="320" t="e">
        <f>'1_Forecast Tool'!AA119</f>
        <v>#N/A</v>
      </c>
      <c r="AA169" s="140">
        <f>'1_Forecast Tool'!AB119</f>
        <v>0</v>
      </c>
      <c r="AB169" s="322" t="e">
        <f>'1_Forecast Tool'!AC119</f>
        <v>#N/A</v>
      </c>
      <c r="AC169" s="140">
        <f>'1_Forecast Tool'!AD119</f>
        <v>0</v>
      </c>
      <c r="AD169" s="136" t="e">
        <f>'1_Forecast Tool'!AE119</f>
        <v>#N/A</v>
      </c>
      <c r="AE169" s="326" t="e">
        <f>'1_Forecast Tool'!AF119</f>
        <v>#N/A</v>
      </c>
      <c r="AF169" s="130">
        <f>'1_Forecast Tool'!AG119</f>
        <v>0</v>
      </c>
      <c r="AG169" s="130">
        <f>'1_Forecast Tool'!AH119</f>
        <v>0</v>
      </c>
      <c r="AH169" s="141" t="e">
        <f>'1_Forecast Tool'!AI119</f>
        <v>#N/A</v>
      </c>
      <c r="AI169" s="61" t="e">
        <f>'1_Forecast Tool'!AJ119</f>
        <v>#N/A</v>
      </c>
      <c r="AJ169" s="61" t="e">
        <f>'1_Forecast Tool'!AK119</f>
        <v>#N/A</v>
      </c>
      <c r="AK169" s="135" t="e">
        <f>'1_Forecast Tool'!AL119</f>
        <v>#N/A</v>
      </c>
    </row>
    <row r="170" spans="2:37" ht="18" thickBot="1">
      <c r="B170" s="143" t="e">
        <f>'1_Forecast Tool'!C120</f>
        <v>#N/A</v>
      </c>
      <c r="C170" s="144" t="e">
        <f>'1_Forecast Tool'!D120</f>
        <v>#N/A</v>
      </c>
      <c r="D170" s="145" t="e">
        <f>'1_Forecast Tool'!E120</f>
        <v>#N/A</v>
      </c>
      <c r="E170" s="158">
        <f>'1_Forecast Tool'!F120</f>
        <v>0</v>
      </c>
      <c r="F170" s="159">
        <f>'1_Forecast Tool'!G120</f>
        <v>0</v>
      </c>
      <c r="G170" s="307">
        <f>'1_Forecast Tool'!H120</f>
        <v>0</v>
      </c>
      <c r="H170" s="160">
        <f>'1_Forecast Tool'!I120</f>
        <v>0</v>
      </c>
      <c r="I170" s="310">
        <f>'1_Forecast Tool'!J120</f>
        <v>0</v>
      </c>
      <c r="J170" s="311">
        <f>'1_Forecast Tool'!K120</f>
        <v>0</v>
      </c>
      <c r="K170" s="134">
        <f>'1_Forecast Tool'!L120</f>
        <v>0</v>
      </c>
      <c r="L170" s="125" t="e">
        <f>'1_Forecast Tool'!M120</f>
        <v>#N/A</v>
      </c>
      <c r="M170" s="129">
        <f>'1_Forecast Tool'!N120</f>
        <v>0</v>
      </c>
      <c r="N170" s="61">
        <f>'1_Forecast Tool'!O120</f>
        <v>0</v>
      </c>
      <c r="O170" s="161" t="e">
        <f>'1_Forecast Tool'!P120</f>
        <v>#N/A</v>
      </c>
      <c r="P170" s="161">
        <f>'1_Forecast Tool'!Q120</f>
        <v>0</v>
      </c>
      <c r="Q170" s="162">
        <f>'1_Forecast Tool'!R120</f>
        <v>0</v>
      </c>
      <c r="R170" s="149" t="e">
        <f>'1_Forecast Tool'!S120</f>
        <v>#N/A</v>
      </c>
      <c r="S170" s="168">
        <f>'1_Forecast Tool'!T120</f>
        <v>0</v>
      </c>
      <c r="T170" s="317">
        <f>'1_Forecast Tool'!U120</f>
        <v>0</v>
      </c>
      <c r="U170" s="317" t="e">
        <f>'1_Forecast Tool'!V120</f>
        <v>#N/A</v>
      </c>
      <c r="V170" s="169" t="e">
        <f>'1_Forecast Tool'!W120</f>
        <v>#N/A</v>
      </c>
      <c r="W170" s="317">
        <f>'1_Forecast Tool'!X120</f>
        <v>0</v>
      </c>
      <c r="X170" s="317">
        <f>'1_Forecast Tool'!Y120</f>
        <v>0</v>
      </c>
      <c r="Y170" s="317" t="e">
        <f>'1_Forecast Tool'!Z120</f>
        <v>#N/A</v>
      </c>
      <c r="Z170" s="321" t="e">
        <f>'1_Forecast Tool'!AA120</f>
        <v>#N/A</v>
      </c>
      <c r="AA170" s="164">
        <f>'1_Forecast Tool'!AB120</f>
        <v>0</v>
      </c>
      <c r="AB170" s="324" t="e">
        <f>'1_Forecast Tool'!AC120</f>
        <v>#N/A</v>
      </c>
      <c r="AC170" s="164">
        <f>'1_Forecast Tool'!AD120</f>
        <v>0</v>
      </c>
      <c r="AD170" s="166" t="e">
        <f>'1_Forecast Tool'!AE120</f>
        <v>#N/A</v>
      </c>
      <c r="AE170" s="326" t="e">
        <f>'1_Forecast Tool'!AF120</f>
        <v>#N/A</v>
      </c>
      <c r="AF170" s="130">
        <f>'1_Forecast Tool'!AG120</f>
        <v>0</v>
      </c>
      <c r="AG170" s="130">
        <f>'1_Forecast Tool'!AH120</f>
        <v>0</v>
      </c>
      <c r="AH170" s="141" t="e">
        <f>'1_Forecast Tool'!AI120</f>
        <v>#N/A</v>
      </c>
      <c r="AI170" s="61" t="e">
        <f>'1_Forecast Tool'!AJ120</f>
        <v>#N/A</v>
      </c>
      <c r="AJ170" s="61" t="e">
        <f>'1_Forecast Tool'!AK120</f>
        <v>#N/A</v>
      </c>
      <c r="AK170" s="135" t="e">
        <f>'1_Forecast Tool'!AL120</f>
        <v>#N/A</v>
      </c>
    </row>
    <row r="171" spans="2:37" ht="18" thickBot="1">
      <c r="B171" s="143" t="e">
        <f>'1_Forecast Tool'!C121</f>
        <v>#N/A</v>
      </c>
      <c r="C171" s="184" t="e">
        <f>'1_Forecast Tool'!D121</f>
        <v>#N/A</v>
      </c>
      <c r="D171" s="145" t="e">
        <f>'1_Forecast Tool'!E121</f>
        <v>#N/A</v>
      </c>
      <c r="E171" s="158">
        <f>'1_Forecast Tool'!F121</f>
        <v>0</v>
      </c>
      <c r="F171" s="159">
        <f>'1_Forecast Tool'!G121</f>
        <v>0</v>
      </c>
      <c r="G171" s="307">
        <f>'1_Forecast Tool'!H121</f>
        <v>0</v>
      </c>
      <c r="H171" s="170">
        <f>'1_Forecast Tool'!I121</f>
        <v>0</v>
      </c>
      <c r="I171" s="310">
        <f>'1_Forecast Tool'!J121</f>
        <v>0</v>
      </c>
      <c r="J171" s="311">
        <f>'1_Forecast Tool'!K121</f>
        <v>0</v>
      </c>
      <c r="K171" s="312">
        <f>'1_Forecast Tool'!L121</f>
        <v>0</v>
      </c>
      <c r="L171" s="313" t="e">
        <f>'1_Forecast Tool'!M121</f>
        <v>#N/A</v>
      </c>
      <c r="M171" s="172">
        <f>'1_Forecast Tool'!N121</f>
        <v>0</v>
      </c>
      <c r="N171" s="314">
        <f>'1_Forecast Tool'!O121</f>
        <v>0</v>
      </c>
      <c r="O171" s="161" t="e">
        <f>'1_Forecast Tool'!P121</f>
        <v>#N/A</v>
      </c>
      <c r="P171" s="161">
        <f>'1_Forecast Tool'!Q121</f>
        <v>0</v>
      </c>
      <c r="Q171" s="162">
        <f>'1_Forecast Tool'!R121</f>
        <v>0</v>
      </c>
      <c r="R171" s="149" t="e">
        <f>'1_Forecast Tool'!S121</f>
        <v>#N/A</v>
      </c>
      <c r="S171" s="168">
        <f>'1_Forecast Tool'!T121</f>
        <v>0</v>
      </c>
      <c r="T171" s="317">
        <f>'1_Forecast Tool'!U121</f>
        <v>0</v>
      </c>
      <c r="U171" s="317" t="e">
        <f>'1_Forecast Tool'!V121</f>
        <v>#N/A</v>
      </c>
      <c r="V171" s="169" t="e">
        <f>'1_Forecast Tool'!W121</f>
        <v>#N/A</v>
      </c>
      <c r="W171" s="317">
        <f>'1_Forecast Tool'!X121</f>
        <v>0</v>
      </c>
      <c r="X171" s="317">
        <f>'1_Forecast Tool'!Y121</f>
        <v>0</v>
      </c>
      <c r="Y171" s="317" t="e">
        <f>'1_Forecast Tool'!Z121</f>
        <v>#N/A</v>
      </c>
      <c r="Z171" s="321" t="e">
        <f>'1_Forecast Tool'!AA121</f>
        <v>#N/A</v>
      </c>
      <c r="AA171" s="164">
        <f>'1_Forecast Tool'!AB121</f>
        <v>0</v>
      </c>
      <c r="AB171" s="324" t="e">
        <f>'1_Forecast Tool'!AC121</f>
        <v>#N/A</v>
      </c>
      <c r="AC171" s="164">
        <f>'1_Forecast Tool'!AD121</f>
        <v>0</v>
      </c>
      <c r="AD171" s="166" t="e">
        <f>'1_Forecast Tool'!AE121</f>
        <v>#N/A</v>
      </c>
      <c r="AE171" s="329" t="e">
        <f>'1_Forecast Tool'!AF121</f>
        <v>#N/A</v>
      </c>
      <c r="AF171" s="173">
        <f>'1_Forecast Tool'!AG121</f>
        <v>0</v>
      </c>
      <c r="AG171" s="173">
        <f>'1_Forecast Tool'!AH121</f>
        <v>0</v>
      </c>
      <c r="AH171" s="171" t="e">
        <f>'1_Forecast Tool'!AI121</f>
        <v>#N/A</v>
      </c>
      <c r="AI171" s="227" t="e">
        <f>'1_Forecast Tool'!AJ121</f>
        <v>#N/A</v>
      </c>
      <c r="AJ171" s="227" t="e">
        <f>'1_Forecast Tool'!AK121</f>
        <v>#N/A</v>
      </c>
      <c r="AK171" s="228" t="e">
        <f>'1_Forecast Tool'!AL121</f>
        <v>#N/A</v>
      </c>
    </row>
  </sheetData>
  <sheetProtection/>
  <conditionalFormatting sqref="C29:AM35">
    <cfRule type="expression" priority="2" dxfId="11">
      <formula>C$27="Transition"</formula>
    </cfRule>
  </conditionalFormatting>
  <conditionalFormatting sqref="C43:AM49">
    <cfRule type="expression" priority="1" dxfId="11">
      <formula>C$41="Transition"</formula>
    </cfRule>
  </conditionalFormatting>
  <conditionalFormatting sqref="C36:AM36">
    <cfRule type="expression" priority="49" dxfId="9">
      <formula>OR(C$36&lt;$G$17,C$36&gt;$G$18)</formula>
    </cfRule>
  </conditionalFormatting>
  <conditionalFormatting sqref="C50:AM50">
    <cfRule type="expression" priority="50" dxfId="9">
      <formula>OR(C$50&lt;$G$17,C$50&gt;$G$18)</formula>
    </cfRule>
  </conditionalFormatting>
  <dataValidations count="1">
    <dataValidation type="list" allowBlank="1" showInputMessage="1" showErrorMessage="1" sqref="G20">
      <formula1>"Yes,No"</formula1>
    </dataValidation>
  </dataValidation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sheetPr>
    <tabColor theme="3" tint="0.7999799847602844"/>
  </sheetPr>
  <dimension ref="A2:Z116"/>
  <sheetViews>
    <sheetView showGridLines="0" zoomScale="83" zoomScaleNormal="83" zoomScalePageLayoutView="0" workbookViewId="0" topLeftCell="A1">
      <selection activeCell="A1" sqref="A1"/>
    </sheetView>
  </sheetViews>
  <sheetFormatPr defaultColWidth="9.140625" defaultRowHeight="15"/>
  <cols>
    <col min="1" max="1" width="5.7109375" style="0" customWidth="1"/>
    <col min="2" max="2" width="39.28125" style="0" bestFit="1" customWidth="1"/>
    <col min="3" max="5" width="10.7109375" style="0" hidden="1" customWidth="1"/>
    <col min="6" max="11" width="10.7109375" style="0" customWidth="1"/>
    <col min="12" max="12" width="14.00390625" style="0" customWidth="1"/>
    <col min="13" max="14" width="10.7109375" style="0" customWidth="1"/>
    <col min="15" max="15" width="11.7109375" style="0" customWidth="1"/>
    <col min="16" max="16" width="12.7109375" style="0" customWidth="1"/>
    <col min="17" max="17" width="12.57421875" style="0" customWidth="1"/>
    <col min="18" max="18" width="12.421875" style="0" customWidth="1"/>
    <col min="19" max="19" width="12.7109375" style="0" customWidth="1"/>
    <col min="20" max="20" width="12.00390625" style="0" customWidth="1"/>
    <col min="21" max="21" width="11.7109375" style="0" customWidth="1"/>
    <col min="22" max="22" width="12.140625" style="0" customWidth="1"/>
    <col min="23" max="23" width="11.421875" style="0" customWidth="1"/>
    <col min="24" max="25" width="11.28125" style="0" customWidth="1"/>
    <col min="26" max="26" width="11.421875" style="0" customWidth="1"/>
  </cols>
  <sheetData>
    <row r="2" spans="1:26" ht="24.75" hidden="1">
      <c r="A2" s="279"/>
      <c r="B2" s="487"/>
      <c r="C2" s="280"/>
      <c r="D2" s="281"/>
      <c r="E2" s="281"/>
      <c r="F2" s="281"/>
      <c r="G2" s="281"/>
      <c r="H2" s="281"/>
      <c r="I2" s="281"/>
      <c r="J2" s="281"/>
      <c r="K2" s="281"/>
      <c r="L2" s="281"/>
      <c r="M2" s="281"/>
      <c r="N2" s="281"/>
      <c r="O2" s="281"/>
      <c r="P2" s="281"/>
      <c r="Q2" s="281"/>
      <c r="R2" s="281"/>
      <c r="S2" s="281"/>
      <c r="T2" s="281"/>
      <c r="U2" s="281"/>
      <c r="V2" s="281"/>
      <c r="W2" s="281"/>
      <c r="X2" s="281"/>
      <c r="Y2" s="281"/>
      <c r="Z2" s="281"/>
    </row>
    <row r="3" spans="1:26" ht="24.75">
      <c r="A3" s="282"/>
      <c r="B3" s="283" t="s">
        <v>230</v>
      </c>
      <c r="C3" s="284"/>
      <c r="D3" s="284"/>
      <c r="E3" s="284"/>
      <c r="F3" s="284"/>
      <c r="G3" s="284"/>
      <c r="H3" s="284"/>
      <c r="I3" s="284"/>
      <c r="J3" s="284"/>
      <c r="K3" s="284"/>
      <c r="L3" s="284"/>
      <c r="M3" s="284"/>
      <c r="N3" s="284"/>
      <c r="O3" s="284"/>
      <c r="P3" s="284"/>
      <c r="Q3" s="282"/>
      <c r="R3" s="282"/>
      <c r="S3" s="282"/>
      <c r="T3" s="282"/>
      <c r="U3" s="282"/>
      <c r="V3" s="282"/>
      <c r="W3" s="282"/>
      <c r="X3" s="282"/>
      <c r="Y3" s="282"/>
      <c r="Z3" s="282"/>
    </row>
    <row r="4" spans="1:26" ht="15.75" thickBot="1">
      <c r="A4" s="279"/>
      <c r="B4" s="282"/>
      <c r="C4" s="282"/>
      <c r="D4" s="282"/>
      <c r="E4" s="282"/>
      <c r="F4" s="282"/>
      <c r="G4" s="282"/>
      <c r="H4" s="282"/>
      <c r="I4" s="282"/>
      <c r="J4" s="282"/>
      <c r="K4" s="282"/>
      <c r="L4" s="282"/>
      <c r="M4" s="282"/>
      <c r="N4" s="282"/>
      <c r="O4" s="282"/>
      <c r="P4" s="282"/>
      <c r="Q4" s="282"/>
      <c r="R4" s="282"/>
      <c r="S4" s="282"/>
      <c r="T4" s="282"/>
      <c r="U4" s="282"/>
      <c r="V4" s="282"/>
      <c r="W4" s="282"/>
      <c r="X4" s="282"/>
      <c r="Y4" s="282"/>
      <c r="Z4" s="282"/>
    </row>
    <row r="5" spans="1:26" ht="15.75" thickTop="1">
      <c r="A5" s="279">
        <f>A59+1</f>
        <v>6</v>
      </c>
      <c r="B5" s="588" t="s">
        <v>204</v>
      </c>
      <c r="C5" s="590" t="s">
        <v>131</v>
      </c>
      <c r="D5" s="590"/>
      <c r="E5" s="590"/>
      <c r="F5" s="591" t="s">
        <v>132</v>
      </c>
      <c r="G5" s="591"/>
      <c r="H5" s="591"/>
      <c r="I5" s="592" t="s">
        <v>133</v>
      </c>
      <c r="J5" s="592"/>
      <c r="K5" s="592"/>
      <c r="L5" s="593" t="s">
        <v>134</v>
      </c>
      <c r="M5" s="593"/>
      <c r="N5" s="593"/>
      <c r="O5" s="594" t="s">
        <v>135</v>
      </c>
      <c r="P5" s="594"/>
      <c r="Q5" s="594"/>
      <c r="R5" s="576" t="s">
        <v>136</v>
      </c>
      <c r="S5" s="576"/>
      <c r="T5" s="576"/>
      <c r="U5" s="577" t="s">
        <v>137</v>
      </c>
      <c r="V5" s="577"/>
      <c r="W5" s="577"/>
      <c r="X5" s="578" t="s">
        <v>138</v>
      </c>
      <c r="Y5" s="578"/>
      <c r="Z5" s="579"/>
    </row>
    <row r="6" spans="1:26" ht="15.75" thickBot="1">
      <c r="A6" s="279"/>
      <c r="B6" s="589"/>
      <c r="C6" s="509" t="s">
        <v>98</v>
      </c>
      <c r="D6" s="509" t="s">
        <v>99</v>
      </c>
      <c r="E6" s="509" t="s">
        <v>100</v>
      </c>
      <c r="F6" s="510" t="s">
        <v>101</v>
      </c>
      <c r="G6" s="510" t="s">
        <v>16</v>
      </c>
      <c r="H6" s="510" t="s">
        <v>17</v>
      </c>
      <c r="I6" s="511" t="s">
        <v>18</v>
      </c>
      <c r="J6" s="511" t="s">
        <v>102</v>
      </c>
      <c r="K6" s="511" t="s">
        <v>103</v>
      </c>
      <c r="L6" s="512" t="s">
        <v>104</v>
      </c>
      <c r="M6" s="512" t="s">
        <v>105</v>
      </c>
      <c r="N6" s="512" t="s">
        <v>106</v>
      </c>
      <c r="O6" s="513" t="s">
        <v>98</v>
      </c>
      <c r="P6" s="513" t="s">
        <v>99</v>
      </c>
      <c r="Q6" s="513" t="s">
        <v>100</v>
      </c>
      <c r="R6" s="290" t="s">
        <v>101</v>
      </c>
      <c r="S6" s="290" t="s">
        <v>16</v>
      </c>
      <c r="T6" s="290" t="s">
        <v>17</v>
      </c>
      <c r="U6" s="514" t="s">
        <v>18</v>
      </c>
      <c r="V6" s="514" t="s">
        <v>102</v>
      </c>
      <c r="W6" s="514" t="s">
        <v>103</v>
      </c>
      <c r="X6" s="515" t="s">
        <v>104</v>
      </c>
      <c r="Y6" s="515" t="s">
        <v>105</v>
      </c>
      <c r="Z6" s="517" t="s">
        <v>106</v>
      </c>
    </row>
    <row r="7" spans="1:26" ht="15">
      <c r="A7" s="279" t="str">
        <f aca="true" t="shared" si="0" ref="A7:A14">A61</f>
        <v>a</v>
      </c>
      <c r="B7" s="294" t="s">
        <v>200</v>
      </c>
      <c r="C7" s="519"/>
      <c r="D7" s="295"/>
      <c r="E7" s="295"/>
      <c r="F7" s="295"/>
      <c r="G7" s="295"/>
      <c r="H7" s="519"/>
      <c r="I7" s="519"/>
      <c r="J7" s="519"/>
      <c r="K7" s="519"/>
      <c r="L7" s="519"/>
      <c r="M7" s="519"/>
      <c r="N7" s="519"/>
      <c r="O7" s="519"/>
      <c r="P7" s="519"/>
      <c r="Q7" s="519"/>
      <c r="R7" s="519"/>
      <c r="S7" s="519"/>
      <c r="T7" s="519"/>
      <c r="U7" s="519"/>
      <c r="V7" s="519"/>
      <c r="W7" s="519"/>
      <c r="X7" s="519"/>
      <c r="Y7" s="519"/>
      <c r="Z7" s="519"/>
    </row>
    <row r="8" spans="1:26" ht="15">
      <c r="A8" s="279" t="str">
        <f t="shared" si="0"/>
        <v>b</v>
      </c>
      <c r="B8" s="296" t="s">
        <v>139</v>
      </c>
      <c r="C8" s="532"/>
      <c r="D8" s="532"/>
      <c r="E8" s="532"/>
      <c r="F8" s="532"/>
      <c r="G8" s="532"/>
      <c r="H8" s="532"/>
      <c r="I8" s="532"/>
      <c r="J8" s="532"/>
      <c r="K8" s="532"/>
      <c r="L8" s="532"/>
      <c r="M8" s="532"/>
      <c r="N8" s="532"/>
      <c r="O8" s="532"/>
      <c r="P8" s="532"/>
      <c r="Q8" s="532"/>
      <c r="R8" s="532"/>
      <c r="S8" s="532"/>
      <c r="T8" s="532"/>
      <c r="U8" s="532"/>
      <c r="V8" s="532"/>
      <c r="W8" s="532"/>
      <c r="X8" s="532"/>
      <c r="Y8" s="532"/>
      <c r="Z8" s="532"/>
    </row>
    <row r="9" spans="1:26" ht="15">
      <c r="A9" s="279" t="str">
        <f t="shared" si="0"/>
        <v>c</v>
      </c>
      <c r="B9" s="296" t="s">
        <v>140</v>
      </c>
      <c r="C9" s="521"/>
      <c r="D9" s="521"/>
      <c r="E9" s="521"/>
      <c r="F9" s="521"/>
      <c r="G9" s="521"/>
      <c r="H9" s="521"/>
      <c r="I9" s="533"/>
      <c r="J9" s="533"/>
      <c r="K9" s="533"/>
      <c r="L9" s="533"/>
      <c r="M9" s="533"/>
      <c r="N9" s="533"/>
      <c r="O9" s="522"/>
      <c r="P9" s="522"/>
      <c r="Q9" s="522"/>
      <c r="R9" s="521"/>
      <c r="S9" s="521"/>
      <c r="T9" s="521"/>
      <c r="U9" s="521"/>
      <c r="V9" s="521"/>
      <c r="W9" s="521"/>
      <c r="X9" s="521"/>
      <c r="Y9" s="521"/>
      <c r="Z9" s="530"/>
    </row>
    <row r="10" spans="1:26" ht="15">
      <c r="A10" s="279" t="str">
        <f t="shared" si="0"/>
        <v>d</v>
      </c>
      <c r="B10" s="296" t="s">
        <v>163</v>
      </c>
      <c r="C10" s="297"/>
      <c r="D10" s="297"/>
      <c r="E10" s="297"/>
      <c r="F10" s="297"/>
      <c r="G10" s="297"/>
      <c r="H10" s="297"/>
      <c r="I10" s="521"/>
      <c r="J10" s="521"/>
      <c r="K10" s="521"/>
      <c r="L10" s="521"/>
      <c r="M10" s="521"/>
      <c r="N10" s="521"/>
      <c r="O10" s="505"/>
      <c r="P10" s="505"/>
      <c r="Q10" s="505"/>
      <c r="R10" s="297"/>
      <c r="S10" s="297"/>
      <c r="T10" s="297"/>
      <c r="U10" s="297"/>
      <c r="V10" s="297"/>
      <c r="W10" s="297"/>
      <c r="X10" s="297"/>
      <c r="Y10" s="297"/>
      <c r="Z10" s="506"/>
    </row>
    <row r="11" spans="1:26" ht="15">
      <c r="A11" s="279" t="str">
        <f t="shared" si="0"/>
        <v>e</v>
      </c>
      <c r="B11" s="296" t="s">
        <v>164</v>
      </c>
      <c r="C11" s="297"/>
      <c r="D11" s="297"/>
      <c r="E11" s="297"/>
      <c r="F11" s="297"/>
      <c r="G11" s="297"/>
      <c r="H11" s="297"/>
      <c r="I11" s="297"/>
      <c r="J11" s="297"/>
      <c r="K11" s="297"/>
      <c r="L11" s="297"/>
      <c r="M11" s="297"/>
      <c r="N11" s="297"/>
      <c r="O11" s="534"/>
      <c r="P11" s="534"/>
      <c r="Q11" s="534"/>
      <c r="R11" s="531"/>
      <c r="S11" s="531"/>
      <c r="T11" s="531"/>
      <c r="U11" s="531"/>
      <c r="V11" s="531"/>
      <c r="W11" s="531"/>
      <c r="X11" s="531"/>
      <c r="Y11" s="531"/>
      <c r="Z11" s="535"/>
    </row>
    <row r="12" spans="1:26" ht="15">
      <c r="A12" s="279" t="str">
        <f t="shared" si="0"/>
        <v>f</v>
      </c>
      <c r="B12" s="296" t="s">
        <v>147</v>
      </c>
      <c r="C12" s="297"/>
      <c r="D12" s="297"/>
      <c r="E12" s="297"/>
      <c r="F12" s="297"/>
      <c r="G12" s="297"/>
      <c r="H12" s="297"/>
      <c r="I12" s="297"/>
      <c r="J12" s="297"/>
      <c r="K12" s="297"/>
      <c r="L12" s="297"/>
      <c r="M12" s="297"/>
      <c r="N12" s="297"/>
      <c r="O12" s="536"/>
      <c r="P12" s="536"/>
      <c r="Q12" s="536"/>
      <c r="R12" s="536"/>
      <c r="S12" s="536"/>
      <c r="T12" s="536"/>
      <c r="U12" s="536"/>
      <c r="V12" s="536"/>
      <c r="W12" s="536"/>
      <c r="X12" s="536"/>
      <c r="Y12" s="536"/>
      <c r="Z12" s="536"/>
    </row>
    <row r="13" spans="1:26" ht="15">
      <c r="A13" s="279" t="str">
        <f t="shared" si="0"/>
        <v>g</v>
      </c>
      <c r="B13" s="296" t="s">
        <v>153</v>
      </c>
      <c r="C13" s="297"/>
      <c r="D13" s="297"/>
      <c r="E13" s="297"/>
      <c r="F13" s="297"/>
      <c r="G13" s="297"/>
      <c r="H13" s="297"/>
      <c r="I13" s="297"/>
      <c r="J13" s="297"/>
      <c r="K13" s="297"/>
      <c r="L13" s="297"/>
      <c r="M13" s="297"/>
      <c r="N13" s="297"/>
      <c r="O13" s="297"/>
      <c r="P13" s="297"/>
      <c r="Q13" s="297"/>
      <c r="R13" s="297"/>
      <c r="S13" s="297"/>
      <c r="T13" s="297"/>
      <c r="U13" s="297"/>
      <c r="V13" s="297"/>
      <c r="W13" s="297"/>
      <c r="X13" s="297"/>
      <c r="Y13" s="297"/>
      <c r="Z13" s="297"/>
    </row>
    <row r="14" spans="1:26" ht="15.75" thickBot="1">
      <c r="A14" s="279" t="str">
        <f t="shared" si="0"/>
        <v>h</v>
      </c>
      <c r="B14" s="298" t="s">
        <v>201</v>
      </c>
      <c r="C14" s="299"/>
      <c r="D14" s="299"/>
      <c r="E14" s="299"/>
      <c r="F14" s="299"/>
      <c r="G14" s="299"/>
      <c r="H14" s="299"/>
      <c r="I14" s="299"/>
      <c r="J14" s="299"/>
      <c r="K14" s="299"/>
      <c r="L14" s="299"/>
      <c r="M14" s="299"/>
      <c r="N14" s="299"/>
      <c r="O14" s="299"/>
      <c r="P14" s="299"/>
      <c r="Q14" s="299"/>
      <c r="R14" s="299"/>
      <c r="S14" s="299"/>
      <c r="T14" s="299"/>
      <c r="U14" s="299"/>
      <c r="V14" s="299"/>
      <c r="W14" s="299"/>
      <c r="X14" s="299"/>
      <c r="Y14" s="299"/>
      <c r="Z14" s="518"/>
    </row>
    <row r="15" spans="1:26" ht="15">
      <c r="A15" s="279">
        <v>1</v>
      </c>
      <c r="B15" s="580" t="s">
        <v>182</v>
      </c>
      <c r="C15" s="582" t="s">
        <v>131</v>
      </c>
      <c r="D15" s="582"/>
      <c r="E15" s="582"/>
      <c r="F15" s="583" t="s">
        <v>132</v>
      </c>
      <c r="G15" s="583"/>
      <c r="H15" s="583"/>
      <c r="I15" s="584" t="s">
        <v>133</v>
      </c>
      <c r="J15" s="584"/>
      <c r="K15" s="584"/>
      <c r="L15" s="585" t="s">
        <v>134</v>
      </c>
      <c r="M15" s="585"/>
      <c r="N15" s="585"/>
      <c r="O15" s="586" t="s">
        <v>135</v>
      </c>
      <c r="P15" s="586"/>
      <c r="Q15" s="586"/>
      <c r="R15" s="587" t="s">
        <v>136</v>
      </c>
      <c r="S15" s="587"/>
      <c r="T15" s="587"/>
      <c r="U15" s="595" t="s">
        <v>137</v>
      </c>
      <c r="V15" s="595"/>
      <c r="W15" s="595"/>
      <c r="X15" s="596" t="s">
        <v>138</v>
      </c>
      <c r="Y15" s="596"/>
      <c r="Z15" s="597"/>
    </row>
    <row r="16" spans="1:26" ht="16.5" thickBot="1">
      <c r="A16" s="279"/>
      <c r="B16" s="581"/>
      <c r="C16" s="285" t="s">
        <v>98</v>
      </c>
      <c r="D16" s="285" t="s">
        <v>99</v>
      </c>
      <c r="E16" s="285" t="s">
        <v>100</v>
      </c>
      <c r="F16" s="286" t="s">
        <v>101</v>
      </c>
      <c r="G16" s="286" t="s">
        <v>16</v>
      </c>
      <c r="H16" s="286" t="s">
        <v>17</v>
      </c>
      <c r="I16" s="287" t="s">
        <v>18</v>
      </c>
      <c r="J16" s="287" t="s">
        <v>102</v>
      </c>
      <c r="K16" s="287" t="s">
        <v>103</v>
      </c>
      <c r="L16" s="288" t="s">
        <v>104</v>
      </c>
      <c r="M16" s="288" t="s">
        <v>105</v>
      </c>
      <c r="N16" s="288" t="s">
        <v>106</v>
      </c>
      <c r="O16" s="289" t="s">
        <v>98</v>
      </c>
      <c r="P16" s="289" t="s">
        <v>99</v>
      </c>
      <c r="Q16" s="289" t="s">
        <v>100</v>
      </c>
      <c r="R16" s="290" t="s">
        <v>101</v>
      </c>
      <c r="S16" s="290" t="s">
        <v>16</v>
      </c>
      <c r="T16" s="290" t="s">
        <v>17</v>
      </c>
      <c r="U16" s="291" t="s">
        <v>18</v>
      </c>
      <c r="V16" s="291" t="s">
        <v>102</v>
      </c>
      <c r="W16" s="291" t="s">
        <v>103</v>
      </c>
      <c r="X16" s="292" t="s">
        <v>104</v>
      </c>
      <c r="Y16" s="292" t="s">
        <v>105</v>
      </c>
      <c r="Z16" s="293" t="s">
        <v>106</v>
      </c>
    </row>
    <row r="17" spans="1:26" ht="15.75">
      <c r="A17" s="279" t="s">
        <v>9</v>
      </c>
      <c r="B17" s="294" t="s">
        <v>200</v>
      </c>
      <c r="C17" s="519"/>
      <c r="D17" s="519"/>
      <c r="E17" s="519"/>
      <c r="F17" s="519"/>
      <c r="G17" s="519"/>
      <c r="H17" s="519"/>
      <c r="I17" s="519"/>
      <c r="J17" s="519"/>
      <c r="K17" s="519"/>
      <c r="L17" s="519"/>
      <c r="M17" s="519"/>
      <c r="N17" s="519"/>
      <c r="O17" s="519"/>
      <c r="P17" s="519"/>
      <c r="Q17" s="519"/>
      <c r="R17" s="519"/>
      <c r="S17" s="519"/>
      <c r="T17" s="519"/>
      <c r="U17" s="519"/>
      <c r="V17" s="519"/>
      <c r="W17" s="519"/>
      <c r="X17" s="519"/>
      <c r="Y17" s="519"/>
      <c r="Z17" s="519"/>
    </row>
    <row r="18" spans="1:26" ht="15.75">
      <c r="A18" s="279" t="s">
        <v>10</v>
      </c>
      <c r="B18" s="296" t="s">
        <v>139</v>
      </c>
      <c r="C18" s="533"/>
      <c r="D18" s="533"/>
      <c r="E18" s="533"/>
      <c r="F18" s="533"/>
      <c r="G18" s="533"/>
      <c r="H18" s="533"/>
      <c r="I18" s="533"/>
      <c r="J18" s="533"/>
      <c r="K18" s="533"/>
      <c r="L18" s="533"/>
      <c r="M18" s="533"/>
      <c r="N18" s="533"/>
      <c r="O18" s="533"/>
      <c r="P18" s="533"/>
      <c r="Q18" s="533"/>
      <c r="R18" s="533"/>
      <c r="S18" s="533"/>
      <c r="T18" s="533"/>
      <c r="U18" s="533"/>
      <c r="V18" s="533"/>
      <c r="W18" s="533"/>
      <c r="X18" s="533"/>
      <c r="Y18" s="533"/>
      <c r="Z18" s="533"/>
    </row>
    <row r="19" spans="1:26" ht="15.75">
      <c r="A19" s="279" t="s">
        <v>11</v>
      </c>
      <c r="B19" s="296" t="s">
        <v>140</v>
      </c>
      <c r="C19" s="521"/>
      <c r="D19" s="521"/>
      <c r="E19" s="521"/>
      <c r="F19" s="521"/>
      <c r="G19" s="521"/>
      <c r="H19" s="521"/>
      <c r="I19" s="537"/>
      <c r="J19" s="521"/>
      <c r="K19" s="521"/>
      <c r="L19" s="521"/>
      <c r="M19" s="521"/>
      <c r="N19" s="521"/>
      <c r="O19" s="522"/>
      <c r="P19" s="522"/>
      <c r="Q19" s="522"/>
      <c r="R19" s="521"/>
      <c r="S19" s="521"/>
      <c r="T19" s="521"/>
      <c r="U19" s="521"/>
      <c r="V19" s="521"/>
      <c r="W19" s="521"/>
      <c r="X19" s="521"/>
      <c r="Y19" s="521"/>
      <c r="Z19" s="530"/>
    </row>
    <row r="20" spans="1:26" ht="15.75">
      <c r="A20" s="279" t="s">
        <v>12</v>
      </c>
      <c r="B20" s="296" t="s">
        <v>163</v>
      </c>
      <c r="C20" s="297"/>
      <c r="D20" s="297"/>
      <c r="E20" s="297"/>
      <c r="F20" s="297"/>
      <c r="G20" s="297"/>
      <c r="H20" s="297"/>
      <c r="I20" s="297"/>
      <c r="J20" s="297"/>
      <c r="K20" s="297"/>
      <c r="L20" s="297"/>
      <c r="M20" s="297"/>
      <c r="N20" s="297"/>
      <c r="O20" s="505"/>
      <c r="P20" s="505"/>
      <c r="Q20" s="505"/>
      <c r="R20" s="297"/>
      <c r="S20" s="297"/>
      <c r="T20" s="297"/>
      <c r="U20" s="297"/>
      <c r="V20" s="297"/>
      <c r="W20" s="297"/>
      <c r="X20" s="297"/>
      <c r="Y20" s="297"/>
      <c r="Z20" s="506"/>
    </row>
    <row r="21" spans="1:26" ht="15.75">
      <c r="A21" s="279" t="s">
        <v>13</v>
      </c>
      <c r="B21" s="296" t="s">
        <v>164</v>
      </c>
      <c r="C21" s="297"/>
      <c r="D21" s="297"/>
      <c r="E21" s="297"/>
      <c r="F21" s="297"/>
      <c r="G21" s="297"/>
      <c r="H21" s="297"/>
      <c r="I21" s="297"/>
      <c r="J21" s="297"/>
      <c r="K21" s="297"/>
      <c r="L21" s="297"/>
      <c r="M21" s="297"/>
      <c r="N21" s="297"/>
      <c r="O21" s="505"/>
      <c r="P21" s="505"/>
      <c r="Q21" s="505"/>
      <c r="R21" s="297"/>
      <c r="S21" s="297"/>
      <c r="T21" s="297"/>
      <c r="U21" s="297"/>
      <c r="V21" s="297"/>
      <c r="W21" s="297"/>
      <c r="X21" s="297"/>
      <c r="Y21" s="297"/>
      <c r="Z21" s="506"/>
    </row>
    <row r="22" spans="1:26" ht="15.75">
      <c r="A22" s="279" t="s">
        <v>14</v>
      </c>
      <c r="B22" s="296" t="s">
        <v>147</v>
      </c>
      <c r="C22" s="297"/>
      <c r="D22" s="297"/>
      <c r="E22" s="297"/>
      <c r="F22" s="297"/>
      <c r="G22" s="297"/>
      <c r="H22" s="297"/>
      <c r="I22" s="297"/>
      <c r="J22" s="538"/>
      <c r="K22" s="297"/>
      <c r="L22" s="297"/>
      <c r="M22" s="297"/>
      <c r="N22" s="297"/>
      <c r="O22" s="505"/>
      <c r="P22" s="505"/>
      <c r="Q22" s="505"/>
      <c r="R22" s="297"/>
      <c r="S22" s="297"/>
      <c r="T22" s="297"/>
      <c r="U22" s="297"/>
      <c r="V22" s="281"/>
      <c r="W22" s="297"/>
      <c r="X22" s="297"/>
      <c r="Y22" s="297"/>
      <c r="Z22" s="506"/>
    </row>
    <row r="23" spans="1:26" ht="15.75">
      <c r="A23" s="279" t="s">
        <v>157</v>
      </c>
      <c r="B23" s="296" t="s">
        <v>153</v>
      </c>
      <c r="C23" s="297"/>
      <c r="D23" s="297"/>
      <c r="E23" s="297"/>
      <c r="F23" s="297"/>
      <c r="G23" s="297"/>
      <c r="H23" s="297"/>
      <c r="I23" s="297"/>
      <c r="J23" s="297"/>
      <c r="K23" s="297"/>
      <c r="L23" s="297"/>
      <c r="M23" s="297"/>
      <c r="N23" s="297"/>
      <c r="O23" s="297"/>
      <c r="P23" s="297"/>
      <c r="Q23" s="297"/>
      <c r="R23" s="297"/>
      <c r="S23" s="297"/>
      <c r="T23" s="297"/>
      <c r="U23" s="297"/>
      <c r="V23" s="297"/>
      <c r="W23" s="297"/>
      <c r="X23" s="297"/>
      <c r="Y23" s="297"/>
      <c r="Z23" s="297"/>
    </row>
    <row r="24" spans="1:26" ht="16.5" thickBot="1">
      <c r="A24" s="279" t="s">
        <v>165</v>
      </c>
      <c r="B24" s="298" t="s">
        <v>201</v>
      </c>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518"/>
    </row>
    <row r="25" spans="1:26" ht="16.5" thickBot="1">
      <c r="A25" s="279"/>
      <c r="B25" s="282"/>
      <c r="C25" s="508"/>
      <c r="D25" s="508"/>
      <c r="E25" s="508"/>
      <c r="F25" s="508"/>
      <c r="G25" s="508"/>
      <c r="H25" s="508"/>
      <c r="I25" s="508"/>
      <c r="J25" s="508"/>
      <c r="K25" s="508"/>
      <c r="L25" s="508"/>
      <c r="M25" s="508"/>
      <c r="N25" s="508"/>
      <c r="O25" s="508"/>
      <c r="P25" s="508"/>
      <c r="Q25" s="508"/>
      <c r="R25" s="508"/>
      <c r="S25" s="508"/>
      <c r="T25" s="508"/>
      <c r="U25" s="508"/>
      <c r="V25" s="508"/>
      <c r="W25" s="508"/>
      <c r="X25" s="508"/>
      <c r="Y25" s="508"/>
      <c r="Z25" s="508"/>
    </row>
    <row r="26" spans="1:26" ht="15.75">
      <c r="A26" s="279">
        <f>A15+1</f>
        <v>2</v>
      </c>
      <c r="B26" s="588" t="s">
        <v>370</v>
      </c>
      <c r="C26" s="598" t="s">
        <v>131</v>
      </c>
      <c r="D26" s="598"/>
      <c r="E26" s="598"/>
      <c r="F26" s="599" t="s">
        <v>132</v>
      </c>
      <c r="G26" s="599"/>
      <c r="H26" s="599"/>
      <c r="I26" s="600" t="s">
        <v>133</v>
      </c>
      <c r="J26" s="600"/>
      <c r="K26" s="600"/>
      <c r="L26" s="601" t="s">
        <v>134</v>
      </c>
      <c r="M26" s="601"/>
      <c r="N26" s="601"/>
      <c r="O26" s="602" t="s">
        <v>135</v>
      </c>
      <c r="P26" s="602"/>
      <c r="Q26" s="602"/>
      <c r="R26" s="587" t="s">
        <v>136</v>
      </c>
      <c r="S26" s="587"/>
      <c r="T26" s="587"/>
      <c r="U26" s="603" t="s">
        <v>137</v>
      </c>
      <c r="V26" s="603"/>
      <c r="W26" s="603"/>
      <c r="X26" s="604" t="s">
        <v>138</v>
      </c>
      <c r="Y26" s="604"/>
      <c r="Z26" s="605"/>
    </row>
    <row r="27" spans="1:26" ht="16.5" thickBot="1">
      <c r="A27" s="279"/>
      <c r="B27" s="589"/>
      <c r="C27" s="509" t="s">
        <v>98</v>
      </c>
      <c r="D27" s="509" t="s">
        <v>99</v>
      </c>
      <c r="E27" s="509" t="s">
        <v>100</v>
      </c>
      <c r="F27" s="510" t="s">
        <v>101</v>
      </c>
      <c r="G27" s="510" t="s">
        <v>16</v>
      </c>
      <c r="H27" s="510" t="s">
        <v>17</v>
      </c>
      <c r="I27" s="511" t="s">
        <v>18</v>
      </c>
      <c r="J27" s="511" t="s">
        <v>102</v>
      </c>
      <c r="K27" s="511" t="s">
        <v>103</v>
      </c>
      <c r="L27" s="512" t="s">
        <v>104</v>
      </c>
      <c r="M27" s="512" t="s">
        <v>105</v>
      </c>
      <c r="N27" s="512" t="s">
        <v>106</v>
      </c>
      <c r="O27" s="513" t="s">
        <v>98</v>
      </c>
      <c r="P27" s="513" t="s">
        <v>99</v>
      </c>
      <c r="Q27" s="513" t="s">
        <v>100</v>
      </c>
      <c r="R27" s="290" t="s">
        <v>101</v>
      </c>
      <c r="S27" s="290" t="s">
        <v>16</v>
      </c>
      <c r="T27" s="290" t="s">
        <v>17</v>
      </c>
      <c r="U27" s="514" t="s">
        <v>18</v>
      </c>
      <c r="V27" s="514" t="s">
        <v>102</v>
      </c>
      <c r="W27" s="514" t="s">
        <v>103</v>
      </c>
      <c r="X27" s="515" t="s">
        <v>104</v>
      </c>
      <c r="Y27" s="515" t="s">
        <v>105</v>
      </c>
      <c r="Z27" s="516" t="s">
        <v>106</v>
      </c>
    </row>
    <row r="28" spans="1:26" ht="15.75">
      <c r="A28" s="279" t="str">
        <f aca="true" t="shared" si="1" ref="A28:A35">A17</f>
        <v>a</v>
      </c>
      <c r="B28" s="294" t="s">
        <v>200</v>
      </c>
      <c r="C28" s="519"/>
      <c r="D28" s="519"/>
      <c r="E28" s="519"/>
      <c r="F28" s="519"/>
      <c r="G28" s="519"/>
      <c r="H28" s="519"/>
      <c r="I28" s="519"/>
      <c r="J28" s="519"/>
      <c r="K28" s="519"/>
      <c r="L28" s="519"/>
      <c r="M28" s="519"/>
      <c r="N28" s="519"/>
      <c r="O28" s="519"/>
      <c r="P28" s="519"/>
      <c r="Q28" s="519"/>
      <c r="R28" s="519"/>
      <c r="S28" s="519"/>
      <c r="T28" s="519"/>
      <c r="U28" s="519"/>
      <c r="V28" s="519"/>
      <c r="W28" s="519"/>
      <c r="X28" s="519"/>
      <c r="Y28" s="519"/>
      <c r="Z28" s="519"/>
    </row>
    <row r="29" spans="1:26" ht="15.75">
      <c r="A29" s="279" t="str">
        <f t="shared" si="1"/>
        <v>b</v>
      </c>
      <c r="B29" s="296" t="s">
        <v>139</v>
      </c>
      <c r="C29" s="532"/>
      <c r="D29" s="532"/>
      <c r="E29" s="532"/>
      <c r="F29" s="532"/>
      <c r="G29" s="532"/>
      <c r="H29" s="532"/>
      <c r="I29" s="532"/>
      <c r="J29" s="532"/>
      <c r="K29" s="532"/>
      <c r="L29" s="532"/>
      <c r="M29" s="532"/>
      <c r="N29" s="532"/>
      <c r="O29" s="532"/>
      <c r="P29" s="532"/>
      <c r="Q29" s="532"/>
      <c r="R29" s="532"/>
      <c r="S29" s="532"/>
      <c r="T29" s="532"/>
      <c r="U29" s="532"/>
      <c r="V29" s="532"/>
      <c r="W29" s="532"/>
      <c r="X29" s="532"/>
      <c r="Y29" s="532"/>
      <c r="Z29" s="532"/>
    </row>
    <row r="30" spans="1:26" ht="15.75">
      <c r="A30" s="279" t="str">
        <f t="shared" si="1"/>
        <v>c</v>
      </c>
      <c r="B30" s="296" t="s">
        <v>140</v>
      </c>
      <c r="C30" s="539"/>
      <c r="D30" s="539"/>
      <c r="E30" s="539"/>
      <c r="F30" s="539"/>
      <c r="G30" s="540"/>
      <c r="H30" s="521"/>
      <c r="I30" s="521"/>
      <c r="J30" s="521"/>
      <c r="K30" s="521"/>
      <c r="L30" s="521"/>
      <c r="M30" s="521"/>
      <c r="N30" s="521"/>
      <c r="O30" s="522"/>
      <c r="P30" s="522"/>
      <c r="Q30" s="522"/>
      <c r="R30" s="521"/>
      <c r="S30" s="521"/>
      <c r="T30" s="521"/>
      <c r="U30" s="521"/>
      <c r="V30" s="521"/>
      <c r="W30" s="521"/>
      <c r="X30" s="521"/>
      <c r="Y30" s="521"/>
      <c r="Z30" s="530"/>
    </row>
    <row r="31" spans="1:26" ht="15.75">
      <c r="A31" s="279" t="str">
        <f t="shared" si="1"/>
        <v>d</v>
      </c>
      <c r="B31" s="296" t="s">
        <v>163</v>
      </c>
      <c r="C31" s="520"/>
      <c r="D31" s="520"/>
      <c r="E31" s="520"/>
      <c r="F31" s="520"/>
      <c r="G31" s="520"/>
      <c r="H31" s="297"/>
      <c r="I31" s="297"/>
      <c r="J31" s="297"/>
      <c r="K31" s="297"/>
      <c r="L31" s="297"/>
      <c r="M31" s="297"/>
      <c r="N31" s="297"/>
      <c r="O31" s="505"/>
      <c r="P31" s="505"/>
      <c r="Q31" s="505"/>
      <c r="R31" s="297"/>
      <c r="S31" s="297"/>
      <c r="T31" s="297"/>
      <c r="U31" s="297"/>
      <c r="V31" s="297"/>
      <c r="W31" s="297"/>
      <c r="X31" s="297"/>
      <c r="Y31" s="297"/>
      <c r="Z31" s="506"/>
    </row>
    <row r="32" spans="1:26" ht="15.75">
      <c r="A32" s="279" t="str">
        <f t="shared" si="1"/>
        <v>e</v>
      </c>
      <c r="B32" s="296" t="s">
        <v>164</v>
      </c>
      <c r="C32" s="521"/>
      <c r="D32" s="521"/>
      <c r="E32" s="521"/>
      <c r="F32" s="521"/>
      <c r="G32" s="521"/>
      <c r="H32" s="297"/>
      <c r="I32" s="297"/>
      <c r="J32" s="297"/>
      <c r="K32" s="297"/>
      <c r="L32" s="297"/>
      <c r="M32" s="297"/>
      <c r="N32" s="297"/>
      <c r="O32" s="505"/>
      <c r="P32" s="505"/>
      <c r="Q32" s="505"/>
      <c r="R32" s="297"/>
      <c r="S32" s="297"/>
      <c r="T32" s="297"/>
      <c r="U32" s="297"/>
      <c r="V32" s="297"/>
      <c r="W32" s="297"/>
      <c r="X32" s="297"/>
      <c r="Y32" s="297"/>
      <c r="Z32" s="506"/>
    </row>
    <row r="33" spans="1:26" ht="15.75">
      <c r="A33" s="279" t="str">
        <f t="shared" si="1"/>
        <v>f</v>
      </c>
      <c r="B33" s="296" t="s">
        <v>147</v>
      </c>
      <c r="C33" s="297"/>
      <c r="D33" s="297"/>
      <c r="E33" s="297"/>
      <c r="F33" s="297"/>
      <c r="G33" s="297"/>
      <c r="H33" s="297"/>
      <c r="I33" s="297"/>
      <c r="J33" s="297"/>
      <c r="K33" s="297"/>
      <c r="L33" s="297"/>
      <c r="M33" s="297"/>
      <c r="N33" s="297"/>
      <c r="O33" s="505"/>
      <c r="P33" s="505"/>
      <c r="Q33" s="505"/>
      <c r="R33" s="297"/>
      <c r="S33" s="297"/>
      <c r="T33" s="297"/>
      <c r="U33" s="297"/>
      <c r="V33" s="297"/>
      <c r="W33" s="297"/>
      <c r="X33" s="297"/>
      <c r="Y33" s="297"/>
      <c r="Z33" s="506"/>
    </row>
    <row r="34" spans="1:26" ht="15.75">
      <c r="A34" s="279" t="str">
        <f t="shared" si="1"/>
        <v>g</v>
      </c>
      <c r="B34" s="296" t="s">
        <v>153</v>
      </c>
      <c r="C34" s="297"/>
      <c r="D34" s="297"/>
      <c r="E34" s="297"/>
      <c r="F34" s="297"/>
      <c r="G34" s="297"/>
      <c r="H34" s="297"/>
      <c r="I34" s="297"/>
      <c r="J34" s="297"/>
      <c r="K34" s="297"/>
      <c r="L34" s="297"/>
      <c r="M34" s="297"/>
      <c r="N34" s="297"/>
      <c r="O34" s="297"/>
      <c r="P34" s="297"/>
      <c r="Q34" s="297"/>
      <c r="R34" s="297"/>
      <c r="S34" s="297"/>
      <c r="T34" s="297"/>
      <c r="U34" s="297"/>
      <c r="V34" s="297"/>
      <c r="W34" s="297"/>
      <c r="X34" s="297"/>
      <c r="Y34" s="297"/>
      <c r="Z34" s="297"/>
    </row>
    <row r="35" spans="1:26" ht="16.5" thickBot="1">
      <c r="A35" s="279" t="str">
        <f t="shared" si="1"/>
        <v>h</v>
      </c>
      <c r="B35" s="298" t="s">
        <v>201</v>
      </c>
      <c r="C35" s="299"/>
      <c r="D35" s="299"/>
      <c r="E35" s="299"/>
      <c r="F35" s="299"/>
      <c r="G35" s="299"/>
      <c r="H35" s="299"/>
      <c r="I35" s="299"/>
      <c r="J35" s="299"/>
      <c r="K35" s="299"/>
      <c r="L35" s="299"/>
      <c r="M35" s="299"/>
      <c r="N35" s="299"/>
      <c r="O35" s="299"/>
      <c r="P35" s="299"/>
      <c r="Q35" s="299"/>
      <c r="R35" s="299"/>
      <c r="S35" s="299"/>
      <c r="T35" s="299"/>
      <c r="U35" s="299"/>
      <c r="V35" s="299"/>
      <c r="W35" s="299"/>
      <c r="X35" s="299"/>
      <c r="Y35" s="299"/>
      <c r="Z35" s="299"/>
    </row>
    <row r="36" spans="1:26" ht="16.5" thickBot="1">
      <c r="A36" s="279"/>
      <c r="B36" s="282"/>
      <c r="C36" s="508"/>
      <c r="D36" s="508"/>
      <c r="E36" s="508"/>
      <c r="F36" s="508"/>
      <c r="G36" s="508"/>
      <c r="H36" s="508"/>
      <c r="I36" s="508"/>
      <c r="J36" s="508"/>
      <c r="K36" s="508"/>
      <c r="L36" s="508"/>
      <c r="M36" s="508"/>
      <c r="N36" s="508"/>
      <c r="O36" s="508"/>
      <c r="P36" s="508"/>
      <c r="Q36" s="508"/>
      <c r="R36" s="508"/>
      <c r="S36" s="508"/>
      <c r="T36" s="508"/>
      <c r="U36" s="508"/>
      <c r="V36" s="508"/>
      <c r="W36" s="508"/>
      <c r="X36" s="508"/>
      <c r="Y36" s="508"/>
      <c r="Z36" s="508"/>
    </row>
    <row r="37" spans="1:26" ht="16.5" thickTop="1">
      <c r="A37" s="279">
        <f>A26+1</f>
        <v>3</v>
      </c>
      <c r="B37" s="588" t="s">
        <v>415</v>
      </c>
      <c r="C37" s="590" t="s">
        <v>131</v>
      </c>
      <c r="D37" s="590"/>
      <c r="E37" s="590"/>
      <c r="F37" s="591" t="s">
        <v>132</v>
      </c>
      <c r="G37" s="591"/>
      <c r="H37" s="591"/>
      <c r="I37" s="592" t="s">
        <v>133</v>
      </c>
      <c r="J37" s="592"/>
      <c r="K37" s="592"/>
      <c r="L37" s="593" t="s">
        <v>134</v>
      </c>
      <c r="M37" s="593"/>
      <c r="N37" s="593"/>
      <c r="O37" s="594" t="s">
        <v>135</v>
      </c>
      <c r="P37" s="594"/>
      <c r="Q37" s="594"/>
      <c r="R37" s="576" t="s">
        <v>136</v>
      </c>
      <c r="S37" s="576"/>
      <c r="T37" s="576"/>
      <c r="U37" s="577" t="s">
        <v>137</v>
      </c>
      <c r="V37" s="577"/>
      <c r="W37" s="577"/>
      <c r="X37" s="578" t="s">
        <v>138</v>
      </c>
      <c r="Y37" s="578"/>
      <c r="Z37" s="579"/>
    </row>
    <row r="38" spans="1:26" ht="16.5" thickBot="1">
      <c r="A38" s="279"/>
      <c r="B38" s="589"/>
      <c r="C38" s="509" t="s">
        <v>98</v>
      </c>
      <c r="D38" s="509" t="s">
        <v>99</v>
      </c>
      <c r="E38" s="509" t="s">
        <v>100</v>
      </c>
      <c r="F38" s="510" t="s">
        <v>101</v>
      </c>
      <c r="G38" s="510" t="s">
        <v>16</v>
      </c>
      <c r="H38" s="510" t="s">
        <v>17</v>
      </c>
      <c r="I38" s="511" t="s">
        <v>18</v>
      </c>
      <c r="J38" s="511" t="s">
        <v>102</v>
      </c>
      <c r="K38" s="511" t="s">
        <v>103</v>
      </c>
      <c r="L38" s="512" t="s">
        <v>104</v>
      </c>
      <c r="M38" s="512" t="s">
        <v>105</v>
      </c>
      <c r="N38" s="512" t="s">
        <v>106</v>
      </c>
      <c r="O38" s="513" t="s">
        <v>98</v>
      </c>
      <c r="P38" s="513" t="s">
        <v>99</v>
      </c>
      <c r="Q38" s="513" t="s">
        <v>100</v>
      </c>
      <c r="R38" s="290" t="s">
        <v>101</v>
      </c>
      <c r="S38" s="290" t="s">
        <v>16</v>
      </c>
      <c r="T38" s="290" t="s">
        <v>17</v>
      </c>
      <c r="U38" s="514" t="s">
        <v>18</v>
      </c>
      <c r="V38" s="514" t="s">
        <v>102</v>
      </c>
      <c r="W38" s="514" t="s">
        <v>103</v>
      </c>
      <c r="X38" s="515" t="s">
        <v>104</v>
      </c>
      <c r="Y38" s="515" t="s">
        <v>105</v>
      </c>
      <c r="Z38" s="517" t="s">
        <v>106</v>
      </c>
    </row>
    <row r="39" spans="1:26" ht="15.75">
      <c r="A39" s="279" t="str">
        <f aca="true" t="shared" si="2" ref="A39:A46">A28</f>
        <v>a</v>
      </c>
      <c r="B39" s="294" t="s">
        <v>200</v>
      </c>
      <c r="C39" s="519"/>
      <c r="D39" s="519"/>
      <c r="E39" s="519"/>
      <c r="F39" s="519"/>
      <c r="G39" s="519"/>
      <c r="H39" s="519"/>
      <c r="I39" s="519"/>
      <c r="J39" s="519"/>
      <c r="K39" s="519"/>
      <c r="L39" s="519"/>
      <c r="M39" s="519"/>
      <c r="N39" s="519"/>
      <c r="O39" s="519"/>
      <c r="P39" s="519"/>
      <c r="Q39" s="519"/>
      <c r="R39" s="519"/>
      <c r="S39" s="519"/>
      <c r="T39" s="519"/>
      <c r="U39" s="519"/>
      <c r="V39" s="519"/>
      <c r="W39" s="519"/>
      <c r="X39" s="519"/>
      <c r="Y39" s="519"/>
      <c r="Z39" s="519"/>
    </row>
    <row r="40" spans="1:26" ht="15.75">
      <c r="A40" s="279" t="str">
        <f t="shared" si="2"/>
        <v>b</v>
      </c>
      <c r="B40" s="296" t="s">
        <v>139</v>
      </c>
      <c r="C40" s="532"/>
      <c r="D40" s="532"/>
      <c r="E40" s="532"/>
      <c r="F40" s="532"/>
      <c r="G40" s="532"/>
      <c r="H40" s="532"/>
      <c r="I40" s="532"/>
      <c r="J40" s="532"/>
      <c r="K40" s="532"/>
      <c r="L40" s="532"/>
      <c r="M40" s="532"/>
      <c r="N40" s="532"/>
      <c r="O40" s="532"/>
      <c r="P40" s="532"/>
      <c r="Q40" s="532"/>
      <c r="R40" s="532"/>
      <c r="S40" s="532"/>
      <c r="T40" s="532"/>
      <c r="U40" s="532"/>
      <c r="V40" s="532"/>
      <c r="W40" s="532"/>
      <c r="X40" s="532"/>
      <c r="Y40" s="532"/>
      <c r="Z40" s="532"/>
    </row>
    <row r="41" spans="1:26" ht="15.75">
      <c r="A41" s="279" t="str">
        <f t="shared" si="2"/>
        <v>c</v>
      </c>
      <c r="B41" s="296" t="s">
        <v>140</v>
      </c>
      <c r="C41" s="523"/>
      <c r="D41" s="523"/>
      <c r="E41" s="523"/>
      <c r="F41" s="523"/>
      <c r="G41" s="523"/>
      <c r="H41" s="523"/>
      <c r="I41" s="523"/>
      <c r="J41" s="523"/>
      <c r="K41" s="523"/>
      <c r="L41" s="523"/>
      <c r="M41" s="523"/>
      <c r="N41" s="523"/>
      <c r="O41" s="524"/>
      <c r="P41" s="524"/>
      <c r="Q41" s="524"/>
      <c r="R41" s="523"/>
      <c r="S41" s="523"/>
      <c r="T41" s="523"/>
      <c r="U41" s="523"/>
      <c r="V41" s="523"/>
      <c r="W41" s="523"/>
      <c r="X41" s="523"/>
      <c r="Y41" s="523"/>
      <c r="Z41" s="525"/>
    </row>
    <row r="42" spans="1:26" ht="15.75">
      <c r="A42" s="279" t="str">
        <f t="shared" si="2"/>
        <v>d</v>
      </c>
      <c r="B42" s="296" t="s">
        <v>163</v>
      </c>
      <c r="C42" s="526"/>
      <c r="D42" s="527"/>
      <c r="E42" s="526"/>
      <c r="F42" s="526"/>
      <c r="G42" s="526"/>
      <c r="H42" s="526"/>
      <c r="I42" s="526"/>
      <c r="J42" s="526"/>
      <c r="K42" s="526"/>
      <c r="L42" s="526"/>
      <c r="M42" s="526"/>
      <c r="N42" s="526"/>
      <c r="O42" s="528"/>
      <c r="P42" s="528"/>
      <c r="Q42" s="528"/>
      <c r="R42" s="526"/>
      <c r="S42" s="526"/>
      <c r="T42" s="526"/>
      <c r="U42" s="526"/>
      <c r="V42" s="526"/>
      <c r="W42" s="526"/>
      <c r="X42" s="526"/>
      <c r="Y42" s="526"/>
      <c r="Z42" s="529"/>
    </row>
    <row r="43" spans="1:26" ht="15.75">
      <c r="A43" s="279" t="str">
        <f t="shared" si="2"/>
        <v>e</v>
      </c>
      <c r="B43" s="296" t="s">
        <v>164</v>
      </c>
      <c r="C43" s="526"/>
      <c r="D43" s="526"/>
      <c r="E43" s="526"/>
      <c r="F43" s="526"/>
      <c r="G43" s="526"/>
      <c r="H43" s="526"/>
      <c r="I43" s="526"/>
      <c r="J43" s="526"/>
      <c r="K43" s="526"/>
      <c r="L43" s="526"/>
      <c r="M43" s="526"/>
      <c r="N43" s="526"/>
      <c r="O43" s="528"/>
      <c r="P43" s="528"/>
      <c r="Q43" s="528"/>
      <c r="R43" s="541"/>
      <c r="S43" s="541"/>
      <c r="T43" s="541"/>
      <c r="U43" s="541"/>
      <c r="V43" s="541"/>
      <c r="W43" s="541"/>
      <c r="X43" s="541"/>
      <c r="Y43" s="541"/>
      <c r="Z43" s="542"/>
    </row>
    <row r="44" spans="1:26" ht="15.75">
      <c r="A44" s="279" t="str">
        <f t="shared" si="2"/>
        <v>f</v>
      </c>
      <c r="B44" s="296" t="s">
        <v>147</v>
      </c>
      <c r="C44" s="526"/>
      <c r="D44" s="526"/>
      <c r="E44" s="526"/>
      <c r="F44" s="526"/>
      <c r="G44" s="526"/>
      <c r="H44" s="526"/>
      <c r="I44" s="526"/>
      <c r="J44" s="526"/>
      <c r="K44" s="526"/>
      <c r="L44" s="526"/>
      <c r="M44" s="526"/>
      <c r="N44" s="526"/>
      <c r="O44" s="528"/>
      <c r="P44" s="528"/>
      <c r="Q44" s="528"/>
      <c r="R44" s="533"/>
      <c r="S44" s="533"/>
      <c r="T44" s="533"/>
      <c r="U44" s="533"/>
      <c r="V44" s="533"/>
      <c r="W44" s="533"/>
      <c r="X44" s="533"/>
      <c r="Y44" s="533"/>
      <c r="Z44" s="533"/>
    </row>
    <row r="45" spans="1:26" ht="15.75">
      <c r="A45" s="279" t="str">
        <f t="shared" si="2"/>
        <v>g</v>
      </c>
      <c r="B45" s="296" t="s">
        <v>153</v>
      </c>
      <c r="C45" s="297"/>
      <c r="D45" s="297"/>
      <c r="E45" s="297"/>
      <c r="F45" s="297"/>
      <c r="G45" s="297"/>
      <c r="H45" s="297"/>
      <c r="I45" s="297"/>
      <c r="J45" s="297"/>
      <c r="K45" s="297"/>
      <c r="L45" s="297"/>
      <c r="M45" s="297"/>
      <c r="N45" s="297"/>
      <c r="O45" s="297"/>
      <c r="P45" s="297"/>
      <c r="Q45" s="297"/>
      <c r="R45" s="521"/>
      <c r="S45" s="521"/>
      <c r="T45" s="521"/>
      <c r="U45" s="521"/>
      <c r="V45" s="521"/>
      <c r="W45" s="521"/>
      <c r="X45" s="521"/>
      <c r="Y45" s="521"/>
      <c r="Z45" s="521"/>
    </row>
    <row r="46" spans="1:26" ht="16.5" thickBot="1">
      <c r="A46" s="279" t="str">
        <f t="shared" si="2"/>
        <v>h</v>
      </c>
      <c r="B46" s="298" t="s">
        <v>201</v>
      </c>
      <c r="C46" s="299"/>
      <c r="D46" s="299"/>
      <c r="E46" s="299"/>
      <c r="F46" s="299"/>
      <c r="G46" s="299"/>
      <c r="H46" s="299"/>
      <c r="I46" s="299"/>
      <c r="J46" s="299"/>
      <c r="K46" s="299"/>
      <c r="L46" s="299"/>
      <c r="M46" s="299"/>
      <c r="N46" s="299"/>
      <c r="O46" s="299"/>
      <c r="P46" s="299"/>
      <c r="Q46" s="299"/>
      <c r="R46" s="299"/>
      <c r="S46" s="299"/>
      <c r="T46" s="299"/>
      <c r="U46" s="299"/>
      <c r="V46" s="299"/>
      <c r="W46" s="299"/>
      <c r="X46" s="299"/>
      <c r="Y46" s="299"/>
      <c r="Z46" s="299"/>
    </row>
    <row r="47" spans="1:26" ht="16.5" thickBot="1">
      <c r="A47" s="279"/>
      <c r="B47" s="282"/>
      <c r="C47" s="508"/>
      <c r="D47" s="508"/>
      <c r="E47" s="508"/>
      <c r="F47" s="508"/>
      <c r="G47" s="508"/>
      <c r="H47" s="508"/>
      <c r="I47" s="508"/>
      <c r="J47" s="508"/>
      <c r="K47" s="508"/>
      <c r="L47" s="508"/>
      <c r="M47" s="508"/>
      <c r="N47" s="508"/>
      <c r="O47" s="508"/>
      <c r="P47" s="508"/>
      <c r="Q47" s="508"/>
      <c r="R47" s="508"/>
      <c r="S47" s="508"/>
      <c r="T47" s="508"/>
      <c r="U47" s="508"/>
      <c r="V47" s="508"/>
      <c r="W47" s="508"/>
      <c r="X47" s="508"/>
      <c r="Y47" s="508"/>
      <c r="Z47" s="508"/>
    </row>
    <row r="48" spans="1:26" ht="16.5" thickTop="1">
      <c r="A48" s="279">
        <f>A37+1</f>
        <v>4</v>
      </c>
      <c r="B48" s="588" t="s">
        <v>416</v>
      </c>
      <c r="C48" s="590" t="s">
        <v>131</v>
      </c>
      <c r="D48" s="590"/>
      <c r="E48" s="590"/>
      <c r="F48" s="591" t="s">
        <v>132</v>
      </c>
      <c r="G48" s="591"/>
      <c r="H48" s="591"/>
      <c r="I48" s="592" t="s">
        <v>133</v>
      </c>
      <c r="J48" s="592"/>
      <c r="K48" s="592"/>
      <c r="L48" s="593" t="s">
        <v>134</v>
      </c>
      <c r="M48" s="593"/>
      <c r="N48" s="593"/>
      <c r="O48" s="594" t="s">
        <v>135</v>
      </c>
      <c r="P48" s="594"/>
      <c r="Q48" s="594"/>
      <c r="R48" s="576" t="s">
        <v>136</v>
      </c>
      <c r="S48" s="576"/>
      <c r="T48" s="576"/>
      <c r="U48" s="577" t="s">
        <v>137</v>
      </c>
      <c r="V48" s="577"/>
      <c r="W48" s="577"/>
      <c r="X48" s="578" t="s">
        <v>138</v>
      </c>
      <c r="Y48" s="578"/>
      <c r="Z48" s="579"/>
    </row>
    <row r="49" spans="1:26" ht="16.5" thickBot="1">
      <c r="A49" s="279"/>
      <c r="B49" s="589"/>
      <c r="C49" s="509" t="s">
        <v>98</v>
      </c>
      <c r="D49" s="509" t="s">
        <v>99</v>
      </c>
      <c r="E49" s="509" t="s">
        <v>100</v>
      </c>
      <c r="F49" s="510" t="s">
        <v>101</v>
      </c>
      <c r="G49" s="510" t="s">
        <v>16</v>
      </c>
      <c r="H49" s="510" t="s">
        <v>17</v>
      </c>
      <c r="I49" s="511" t="s">
        <v>18</v>
      </c>
      <c r="J49" s="511" t="s">
        <v>102</v>
      </c>
      <c r="K49" s="511" t="s">
        <v>103</v>
      </c>
      <c r="L49" s="512" t="s">
        <v>104</v>
      </c>
      <c r="M49" s="512" t="s">
        <v>105</v>
      </c>
      <c r="N49" s="512" t="s">
        <v>106</v>
      </c>
      <c r="O49" s="513" t="s">
        <v>98</v>
      </c>
      <c r="P49" s="513" t="s">
        <v>99</v>
      </c>
      <c r="Q49" s="513" t="s">
        <v>100</v>
      </c>
      <c r="R49" s="290" t="s">
        <v>101</v>
      </c>
      <c r="S49" s="290" t="s">
        <v>16</v>
      </c>
      <c r="T49" s="290" t="s">
        <v>17</v>
      </c>
      <c r="U49" s="514" t="s">
        <v>18</v>
      </c>
      <c r="V49" s="514" t="s">
        <v>102</v>
      </c>
      <c r="W49" s="514" t="s">
        <v>103</v>
      </c>
      <c r="X49" s="515" t="s">
        <v>104</v>
      </c>
      <c r="Y49" s="515" t="s">
        <v>105</v>
      </c>
      <c r="Z49" s="517" t="s">
        <v>106</v>
      </c>
    </row>
    <row r="50" spans="1:26" ht="15.75">
      <c r="A50" s="279" t="str">
        <f aca="true" t="shared" si="3" ref="A50:A57">A39</f>
        <v>a</v>
      </c>
      <c r="B50" s="294" t="s">
        <v>200</v>
      </c>
      <c r="C50" s="519"/>
      <c r="D50" s="519"/>
      <c r="E50" s="519"/>
      <c r="F50" s="519"/>
      <c r="G50" s="519"/>
      <c r="H50" s="519"/>
      <c r="I50" s="519"/>
      <c r="J50" s="519"/>
      <c r="K50" s="519"/>
      <c r="L50" s="519"/>
      <c r="M50" s="519"/>
      <c r="N50" s="519"/>
      <c r="O50" s="519"/>
      <c r="P50" s="519"/>
      <c r="Q50" s="519"/>
      <c r="R50" s="519"/>
      <c r="S50" s="519"/>
      <c r="T50" s="519"/>
      <c r="U50" s="519"/>
      <c r="V50" s="519"/>
      <c r="W50" s="519"/>
      <c r="X50" s="519"/>
      <c r="Y50" s="519"/>
      <c r="Z50" s="519"/>
    </row>
    <row r="51" spans="1:26" ht="15.75">
      <c r="A51" s="279" t="str">
        <f t="shared" si="3"/>
        <v>b</v>
      </c>
      <c r="B51" s="296" t="s">
        <v>139</v>
      </c>
      <c r="C51" s="532"/>
      <c r="D51" s="532"/>
      <c r="E51" s="532"/>
      <c r="F51" s="532"/>
      <c r="G51" s="532"/>
      <c r="H51" s="532"/>
      <c r="I51" s="532"/>
      <c r="J51" s="532"/>
      <c r="K51" s="532"/>
      <c r="L51" s="532"/>
      <c r="M51" s="532"/>
      <c r="N51" s="532"/>
      <c r="O51" s="532"/>
      <c r="P51" s="532"/>
      <c r="Q51" s="532"/>
      <c r="R51" s="532"/>
      <c r="S51" s="532"/>
      <c r="T51" s="532"/>
      <c r="U51" s="532"/>
      <c r="V51" s="532"/>
      <c r="W51" s="532"/>
      <c r="X51" s="532"/>
      <c r="Y51" s="532"/>
      <c r="Z51" s="532"/>
    </row>
    <row r="52" spans="1:26" ht="15.75">
      <c r="A52" s="279" t="str">
        <f t="shared" si="3"/>
        <v>c</v>
      </c>
      <c r="B52" s="296" t="s">
        <v>140</v>
      </c>
      <c r="C52" s="521"/>
      <c r="D52" s="521"/>
      <c r="E52" s="521"/>
      <c r="F52" s="521"/>
      <c r="G52" s="521"/>
      <c r="H52" s="521"/>
      <c r="I52" s="521"/>
      <c r="J52" s="521"/>
      <c r="K52" s="521"/>
      <c r="L52" s="521"/>
      <c r="M52" s="521"/>
      <c r="N52" s="521"/>
      <c r="O52" s="522"/>
      <c r="P52" s="522"/>
      <c r="Q52" s="522"/>
      <c r="R52" s="521"/>
      <c r="S52" s="521"/>
      <c r="T52" s="521"/>
      <c r="U52" s="521"/>
      <c r="V52" s="521"/>
      <c r="W52" s="521"/>
      <c r="X52" s="521"/>
      <c r="Y52" s="521"/>
      <c r="Z52" s="530"/>
    </row>
    <row r="53" spans="1:26" ht="15.75">
      <c r="A53" s="279" t="str">
        <f t="shared" si="3"/>
        <v>d</v>
      </c>
      <c r="B53" s="296" t="s">
        <v>163</v>
      </c>
      <c r="C53" s="531"/>
      <c r="D53" s="531"/>
      <c r="E53" s="531"/>
      <c r="F53" s="531"/>
      <c r="G53" s="531"/>
      <c r="H53" s="531"/>
      <c r="I53" s="531"/>
      <c r="J53" s="531"/>
      <c r="K53" s="531"/>
      <c r="L53" s="531"/>
      <c r="M53" s="531"/>
      <c r="N53" s="531"/>
      <c r="O53" s="505"/>
      <c r="P53" s="505"/>
      <c r="Q53" s="505"/>
      <c r="R53" s="297"/>
      <c r="S53" s="297"/>
      <c r="T53" s="297"/>
      <c r="U53" s="297"/>
      <c r="V53" s="297"/>
      <c r="W53" s="297"/>
      <c r="X53" s="297"/>
      <c r="Y53" s="297"/>
      <c r="Z53" s="506"/>
    </row>
    <row r="54" spans="1:26" ht="15.75">
      <c r="A54" s="279" t="str">
        <f t="shared" si="3"/>
        <v>e</v>
      </c>
      <c r="B54" s="296" t="s">
        <v>164</v>
      </c>
      <c r="C54" s="520"/>
      <c r="D54" s="520"/>
      <c r="E54" s="520"/>
      <c r="F54" s="520"/>
      <c r="G54" s="520"/>
      <c r="H54" s="520"/>
      <c r="I54" s="520"/>
      <c r="J54" s="520"/>
      <c r="K54" s="520"/>
      <c r="L54" s="520"/>
      <c r="M54" s="520"/>
      <c r="N54" s="520"/>
      <c r="O54" s="505"/>
      <c r="P54" s="505"/>
      <c r="Q54" s="505"/>
      <c r="R54" s="531"/>
      <c r="S54" s="531"/>
      <c r="T54" s="531"/>
      <c r="U54" s="531"/>
      <c r="V54" s="531"/>
      <c r="W54" s="531"/>
      <c r="X54" s="531"/>
      <c r="Y54" s="531"/>
      <c r="Z54" s="535"/>
    </row>
    <row r="55" spans="1:26" ht="15.75">
      <c r="A55" s="279" t="str">
        <f t="shared" si="3"/>
        <v>f</v>
      </c>
      <c r="B55" s="296" t="s">
        <v>147</v>
      </c>
      <c r="C55" s="543"/>
      <c r="D55" s="543"/>
      <c r="E55" s="543"/>
      <c r="F55" s="543"/>
      <c r="G55" s="543"/>
      <c r="H55" s="543"/>
      <c r="I55" s="543"/>
      <c r="J55" s="543"/>
      <c r="K55" s="543"/>
      <c r="L55" s="543"/>
      <c r="M55" s="520"/>
      <c r="N55" s="520"/>
      <c r="O55" s="505"/>
      <c r="P55" s="505"/>
      <c r="Q55" s="505"/>
      <c r="R55" s="533"/>
      <c r="S55" s="533"/>
      <c r="T55" s="533"/>
      <c r="U55" s="533"/>
      <c r="V55" s="533"/>
      <c r="W55" s="533"/>
      <c r="X55" s="533"/>
      <c r="Y55" s="533"/>
      <c r="Z55" s="533"/>
    </row>
    <row r="56" spans="1:26" ht="15.75">
      <c r="A56" s="279" t="str">
        <f t="shared" si="3"/>
        <v>g</v>
      </c>
      <c r="B56" s="296" t="s">
        <v>153</v>
      </c>
      <c r="C56" s="297"/>
      <c r="D56" s="297"/>
      <c r="E56" s="297"/>
      <c r="F56" s="297"/>
      <c r="G56" s="297"/>
      <c r="H56" s="297"/>
      <c r="I56" s="297"/>
      <c r="J56" s="297"/>
      <c r="K56" s="297"/>
      <c r="L56" s="297"/>
      <c r="M56" s="297"/>
      <c r="N56" s="297"/>
      <c r="O56" s="297"/>
      <c r="P56" s="297"/>
      <c r="Q56" s="297"/>
      <c r="R56" s="521"/>
      <c r="S56" s="521"/>
      <c r="T56" s="521"/>
      <c r="U56" s="521"/>
      <c r="V56" s="521"/>
      <c r="W56" s="521"/>
      <c r="X56" s="521"/>
      <c r="Y56" s="521"/>
      <c r="Z56" s="521"/>
    </row>
    <row r="57" spans="1:26" ht="16.5" thickBot="1">
      <c r="A57" s="279" t="str">
        <f t="shared" si="3"/>
        <v>h</v>
      </c>
      <c r="B57" s="298" t="s">
        <v>201</v>
      </c>
      <c r="C57" s="299"/>
      <c r="D57" s="299"/>
      <c r="E57" s="299"/>
      <c r="F57" s="299"/>
      <c r="G57" s="299"/>
      <c r="H57" s="299"/>
      <c r="I57" s="299"/>
      <c r="J57" s="299"/>
      <c r="K57" s="299"/>
      <c r="L57" s="299"/>
      <c r="M57" s="299"/>
      <c r="N57" s="299"/>
      <c r="O57" s="299"/>
      <c r="P57" s="299"/>
      <c r="Q57" s="299"/>
      <c r="R57" s="299"/>
      <c r="S57" s="299"/>
      <c r="T57" s="299"/>
      <c r="U57" s="299"/>
      <c r="V57" s="299"/>
      <c r="W57" s="299"/>
      <c r="X57" s="299"/>
      <c r="Y57" s="299"/>
      <c r="Z57" s="299"/>
    </row>
    <row r="58" spans="1:26" ht="16.5" thickBot="1">
      <c r="A58" s="279"/>
      <c r="B58" s="282"/>
      <c r="C58" s="508"/>
      <c r="D58" s="508"/>
      <c r="E58" s="508"/>
      <c r="F58" s="508"/>
      <c r="G58" s="508"/>
      <c r="H58" s="508"/>
      <c r="I58" s="508"/>
      <c r="J58" s="508"/>
      <c r="K58" s="508"/>
      <c r="L58" s="508"/>
      <c r="M58" s="508"/>
      <c r="N58" s="508"/>
      <c r="O58" s="508"/>
      <c r="P58" s="508"/>
      <c r="Q58" s="508"/>
      <c r="R58" s="508"/>
      <c r="S58" s="508"/>
      <c r="T58" s="508"/>
      <c r="U58" s="508"/>
      <c r="V58" s="508"/>
      <c r="W58" s="508"/>
      <c r="X58" s="508"/>
      <c r="Y58" s="508"/>
      <c r="Z58" s="508"/>
    </row>
    <row r="59" spans="1:26" ht="16.5" thickTop="1">
      <c r="A59" s="279">
        <f>A48+1</f>
        <v>5</v>
      </c>
      <c r="B59" s="588" t="s">
        <v>417</v>
      </c>
      <c r="C59" s="590" t="s">
        <v>131</v>
      </c>
      <c r="D59" s="590"/>
      <c r="E59" s="590"/>
      <c r="F59" s="591" t="s">
        <v>132</v>
      </c>
      <c r="G59" s="591"/>
      <c r="H59" s="591"/>
      <c r="I59" s="592" t="s">
        <v>133</v>
      </c>
      <c r="J59" s="592"/>
      <c r="K59" s="592"/>
      <c r="L59" s="593" t="s">
        <v>134</v>
      </c>
      <c r="M59" s="593"/>
      <c r="N59" s="593"/>
      <c r="O59" s="594" t="s">
        <v>135</v>
      </c>
      <c r="P59" s="594"/>
      <c r="Q59" s="594"/>
      <c r="R59" s="576" t="s">
        <v>136</v>
      </c>
      <c r="S59" s="576"/>
      <c r="T59" s="576"/>
      <c r="U59" s="577" t="s">
        <v>137</v>
      </c>
      <c r="V59" s="577"/>
      <c r="W59" s="577"/>
      <c r="X59" s="578" t="s">
        <v>138</v>
      </c>
      <c r="Y59" s="578"/>
      <c r="Z59" s="579"/>
    </row>
    <row r="60" spans="1:26" ht="16.5" thickBot="1">
      <c r="A60" s="279"/>
      <c r="B60" s="589"/>
      <c r="C60" s="509" t="s">
        <v>98</v>
      </c>
      <c r="D60" s="509" t="s">
        <v>99</v>
      </c>
      <c r="E60" s="509" t="s">
        <v>100</v>
      </c>
      <c r="F60" s="510" t="s">
        <v>101</v>
      </c>
      <c r="G60" s="510" t="s">
        <v>16</v>
      </c>
      <c r="H60" s="510" t="s">
        <v>17</v>
      </c>
      <c r="I60" s="511" t="s">
        <v>18</v>
      </c>
      <c r="J60" s="511" t="s">
        <v>102</v>
      </c>
      <c r="K60" s="511" t="s">
        <v>103</v>
      </c>
      <c r="L60" s="512" t="s">
        <v>104</v>
      </c>
      <c r="M60" s="512" t="s">
        <v>105</v>
      </c>
      <c r="N60" s="512" t="s">
        <v>106</v>
      </c>
      <c r="O60" s="513" t="s">
        <v>98</v>
      </c>
      <c r="P60" s="513" t="s">
        <v>99</v>
      </c>
      <c r="Q60" s="513" t="s">
        <v>100</v>
      </c>
      <c r="R60" s="290" t="s">
        <v>101</v>
      </c>
      <c r="S60" s="290" t="s">
        <v>16</v>
      </c>
      <c r="T60" s="290" t="s">
        <v>17</v>
      </c>
      <c r="U60" s="514" t="s">
        <v>18</v>
      </c>
      <c r="V60" s="514" t="s">
        <v>102</v>
      </c>
      <c r="W60" s="514" t="s">
        <v>103</v>
      </c>
      <c r="X60" s="515" t="s">
        <v>104</v>
      </c>
      <c r="Y60" s="515" t="s">
        <v>105</v>
      </c>
      <c r="Z60" s="517" t="s">
        <v>106</v>
      </c>
    </row>
    <row r="61" spans="1:26" ht="15.75">
      <c r="A61" s="279" t="str">
        <f aca="true" t="shared" si="4" ref="A61:A68">A50</f>
        <v>a</v>
      </c>
      <c r="B61" s="294" t="s">
        <v>200</v>
      </c>
      <c r="C61" s="519"/>
      <c r="D61" s="519"/>
      <c r="E61" s="519"/>
      <c r="F61" s="519"/>
      <c r="G61" s="519"/>
      <c r="H61" s="519"/>
      <c r="I61" s="519"/>
      <c r="J61" s="519"/>
      <c r="K61" s="519"/>
      <c r="L61" s="519"/>
      <c r="M61" s="519"/>
      <c r="N61" s="519"/>
      <c r="O61" s="519"/>
      <c r="P61" s="519"/>
      <c r="Q61" s="519"/>
      <c r="R61" s="519"/>
      <c r="S61" s="519"/>
      <c r="T61" s="519"/>
      <c r="U61" s="519"/>
      <c r="V61" s="519"/>
      <c r="W61" s="519"/>
      <c r="X61" s="519"/>
      <c r="Y61" s="519"/>
      <c r="Z61" s="519"/>
    </row>
    <row r="62" spans="1:26" ht="15.75">
      <c r="A62" s="279" t="str">
        <f t="shared" si="4"/>
        <v>b</v>
      </c>
      <c r="B62" s="296" t="s">
        <v>139</v>
      </c>
      <c r="C62" s="532"/>
      <c r="D62" s="532"/>
      <c r="E62" s="532"/>
      <c r="F62" s="532"/>
      <c r="G62" s="532"/>
      <c r="H62" s="532"/>
      <c r="I62" s="532"/>
      <c r="J62" s="532"/>
      <c r="K62" s="532"/>
      <c r="L62" s="532"/>
      <c r="M62" s="532"/>
      <c r="N62" s="532"/>
      <c r="O62" s="532"/>
      <c r="P62" s="532"/>
      <c r="Q62" s="532"/>
      <c r="R62" s="532"/>
      <c r="S62" s="532"/>
      <c r="T62" s="532"/>
      <c r="U62" s="532"/>
      <c r="V62" s="532"/>
      <c r="W62" s="532"/>
      <c r="X62" s="532"/>
      <c r="Y62" s="532"/>
      <c r="Z62" s="532"/>
    </row>
    <row r="63" spans="1:26" ht="15.75">
      <c r="A63" s="279" t="str">
        <f t="shared" si="4"/>
        <v>c</v>
      </c>
      <c r="B63" s="296" t="s">
        <v>140</v>
      </c>
      <c r="C63" s="521"/>
      <c r="D63" s="521"/>
      <c r="E63" s="521"/>
      <c r="F63" s="521"/>
      <c r="G63" s="521"/>
      <c r="H63" s="521"/>
      <c r="I63" s="521"/>
      <c r="J63" s="521"/>
      <c r="K63" s="521"/>
      <c r="L63" s="521"/>
      <c r="M63" s="521"/>
      <c r="N63" s="521"/>
      <c r="O63" s="522"/>
      <c r="P63" s="522"/>
      <c r="Q63" s="522"/>
      <c r="R63" s="521"/>
      <c r="S63" s="521"/>
      <c r="T63" s="521"/>
      <c r="U63" s="521"/>
      <c r="V63" s="521"/>
      <c r="W63" s="521"/>
      <c r="X63" s="521"/>
      <c r="Y63" s="521"/>
      <c r="Z63" s="530"/>
    </row>
    <row r="64" spans="1:26" ht="15.75">
      <c r="A64" s="279" t="str">
        <f t="shared" si="4"/>
        <v>d</v>
      </c>
      <c r="B64" s="296" t="s">
        <v>163</v>
      </c>
      <c r="C64" s="297"/>
      <c r="D64" s="297"/>
      <c r="E64" s="297"/>
      <c r="F64" s="297"/>
      <c r="G64" s="297"/>
      <c r="H64" s="297"/>
      <c r="I64" s="297"/>
      <c r="J64" s="297"/>
      <c r="K64" s="297"/>
      <c r="L64" s="297"/>
      <c r="M64" s="297"/>
      <c r="N64" s="297"/>
      <c r="O64" s="505"/>
      <c r="P64" s="505"/>
      <c r="Q64" s="505"/>
      <c r="R64" s="297"/>
      <c r="S64" s="297"/>
      <c r="T64" s="297"/>
      <c r="U64" s="297"/>
      <c r="V64" s="297"/>
      <c r="W64" s="297"/>
      <c r="X64" s="297"/>
      <c r="Y64" s="297"/>
      <c r="Z64" s="506"/>
    </row>
    <row r="65" spans="1:26" ht="15.75">
      <c r="A65" s="279" t="str">
        <f t="shared" si="4"/>
        <v>e</v>
      </c>
      <c r="B65" s="296" t="s">
        <v>164</v>
      </c>
      <c r="C65" s="297"/>
      <c r="D65" s="297"/>
      <c r="E65" s="297"/>
      <c r="F65" s="297"/>
      <c r="G65" s="297"/>
      <c r="H65" s="297"/>
      <c r="I65" s="297"/>
      <c r="J65" s="297"/>
      <c r="K65" s="297"/>
      <c r="L65" s="297"/>
      <c r="M65" s="297"/>
      <c r="N65" s="297"/>
      <c r="O65" s="505"/>
      <c r="P65" s="505"/>
      <c r="Q65" s="505"/>
      <c r="R65" s="531"/>
      <c r="S65" s="531"/>
      <c r="T65" s="531"/>
      <c r="U65" s="531"/>
      <c r="V65" s="531"/>
      <c r="W65" s="531"/>
      <c r="X65" s="531"/>
      <c r="Y65" s="531"/>
      <c r="Z65" s="535"/>
    </row>
    <row r="66" spans="1:26" ht="15.75">
      <c r="A66" s="279" t="str">
        <f t="shared" si="4"/>
        <v>f</v>
      </c>
      <c r="B66" s="296" t="s">
        <v>147</v>
      </c>
      <c r="C66" s="297"/>
      <c r="D66" s="297"/>
      <c r="E66" s="297"/>
      <c r="F66" s="297"/>
      <c r="G66" s="297"/>
      <c r="H66" s="297"/>
      <c r="I66" s="297"/>
      <c r="J66" s="297"/>
      <c r="K66" s="297"/>
      <c r="L66" s="297"/>
      <c r="M66" s="297"/>
      <c r="N66" s="297"/>
      <c r="O66" s="505"/>
      <c r="P66" s="505"/>
      <c r="Q66" s="505"/>
      <c r="R66" s="533"/>
      <c r="S66" s="533"/>
      <c r="T66" s="533"/>
      <c r="U66" s="533"/>
      <c r="V66" s="533"/>
      <c r="W66" s="533"/>
      <c r="X66" s="533"/>
      <c r="Y66" s="533"/>
      <c r="Z66" s="533"/>
    </row>
    <row r="67" spans="1:26" ht="15.75">
      <c r="A67" s="279" t="str">
        <f t="shared" si="4"/>
        <v>g</v>
      </c>
      <c r="B67" s="296" t="s">
        <v>153</v>
      </c>
      <c r="C67" s="297"/>
      <c r="D67" s="297"/>
      <c r="E67" s="297"/>
      <c r="F67" s="297"/>
      <c r="G67" s="297"/>
      <c r="H67" s="297"/>
      <c r="I67" s="297"/>
      <c r="J67" s="297"/>
      <c r="K67" s="297"/>
      <c r="L67" s="297"/>
      <c r="M67" s="297"/>
      <c r="N67" s="297"/>
      <c r="O67" s="297"/>
      <c r="P67" s="297"/>
      <c r="Q67" s="297"/>
      <c r="R67" s="521"/>
      <c r="S67" s="521"/>
      <c r="T67" s="521"/>
      <c r="U67" s="521"/>
      <c r="V67" s="521"/>
      <c r="W67" s="521"/>
      <c r="X67" s="521"/>
      <c r="Y67" s="521"/>
      <c r="Z67" s="521"/>
    </row>
    <row r="68" spans="1:26" ht="16.5" thickBot="1">
      <c r="A68" s="279" t="str">
        <f t="shared" si="4"/>
        <v>h</v>
      </c>
      <c r="B68" s="298" t="s">
        <v>201</v>
      </c>
      <c r="C68" s="299"/>
      <c r="D68" s="299"/>
      <c r="E68" s="299"/>
      <c r="F68" s="299"/>
      <c r="G68" s="299"/>
      <c r="H68" s="299"/>
      <c r="I68" s="299"/>
      <c r="J68" s="299"/>
      <c r="K68" s="299"/>
      <c r="L68" s="299"/>
      <c r="M68" s="299"/>
      <c r="N68" s="299"/>
      <c r="O68" s="299"/>
      <c r="P68" s="299"/>
      <c r="Q68" s="299"/>
      <c r="R68" s="299"/>
      <c r="S68" s="299"/>
      <c r="T68" s="299"/>
      <c r="U68" s="299"/>
      <c r="V68" s="299"/>
      <c r="W68" s="299"/>
      <c r="X68" s="299"/>
      <c r="Y68" s="299"/>
      <c r="Z68" s="299"/>
    </row>
    <row r="69" spans="1:26" ht="15.75">
      <c r="A69" s="279"/>
      <c r="B69" s="282"/>
      <c r="C69" s="508"/>
      <c r="D69" s="508"/>
      <c r="E69" s="508"/>
      <c r="F69" s="508"/>
      <c r="G69" s="508"/>
      <c r="H69" s="508"/>
      <c r="I69" s="508"/>
      <c r="J69" s="508"/>
      <c r="K69" s="508"/>
      <c r="L69" s="508"/>
      <c r="M69" s="508"/>
      <c r="N69" s="508"/>
      <c r="O69" s="508"/>
      <c r="P69" s="508"/>
      <c r="Q69" s="508"/>
      <c r="R69" s="508"/>
      <c r="S69" s="508"/>
      <c r="T69" s="508"/>
      <c r="U69" s="508"/>
      <c r="V69" s="508"/>
      <c r="W69" s="508"/>
      <c r="X69" s="508"/>
      <c r="Y69" s="508"/>
      <c r="Z69" s="508"/>
    </row>
    <row r="70" spans="1:26" ht="15.75">
      <c r="A70" s="279"/>
      <c r="B70" s="282"/>
      <c r="C70" s="508"/>
      <c r="D70" s="508"/>
      <c r="E70" s="508"/>
      <c r="F70" s="508"/>
      <c r="G70" s="508"/>
      <c r="H70" s="508"/>
      <c r="I70" s="508"/>
      <c r="J70" s="508"/>
      <c r="K70" s="508"/>
      <c r="L70" s="508"/>
      <c r="M70" s="508"/>
      <c r="N70" s="508"/>
      <c r="O70" s="508"/>
      <c r="P70" s="508"/>
      <c r="Q70" s="508"/>
      <c r="R70" s="508"/>
      <c r="S70" s="508"/>
      <c r="T70" s="508"/>
      <c r="U70" s="508"/>
      <c r="V70" s="508"/>
      <c r="W70" s="508"/>
      <c r="X70" s="508"/>
      <c r="Y70" s="508"/>
      <c r="Z70" s="508"/>
    </row>
    <row r="71" spans="1:26" ht="16.5" hidden="1" thickTop="1">
      <c r="A71" s="279">
        <f>A5+1</f>
        <v>7</v>
      </c>
      <c r="B71" s="588" t="s">
        <v>199</v>
      </c>
      <c r="C71" s="590" t="s">
        <v>131</v>
      </c>
      <c r="D71" s="590"/>
      <c r="E71" s="590"/>
      <c r="F71" s="591" t="s">
        <v>132</v>
      </c>
      <c r="G71" s="591"/>
      <c r="H71" s="591"/>
      <c r="I71" s="592" t="s">
        <v>133</v>
      </c>
      <c r="J71" s="592"/>
      <c r="K71" s="592"/>
      <c r="L71" s="593" t="s">
        <v>134</v>
      </c>
      <c r="M71" s="593"/>
      <c r="N71" s="593"/>
      <c r="O71" s="594" t="s">
        <v>135</v>
      </c>
      <c r="P71" s="594"/>
      <c r="Q71" s="594"/>
      <c r="R71" s="576" t="s">
        <v>136</v>
      </c>
      <c r="S71" s="576"/>
      <c r="T71" s="576"/>
      <c r="U71" s="577" t="s">
        <v>137</v>
      </c>
      <c r="V71" s="577"/>
      <c r="W71" s="577"/>
      <c r="X71" s="578" t="s">
        <v>138</v>
      </c>
      <c r="Y71" s="578"/>
      <c r="Z71" s="579"/>
    </row>
    <row r="72" spans="1:26" ht="16.5" hidden="1" thickBot="1">
      <c r="A72" s="279"/>
      <c r="B72" s="589"/>
      <c r="C72" s="509" t="s">
        <v>98</v>
      </c>
      <c r="D72" s="509" t="s">
        <v>99</v>
      </c>
      <c r="E72" s="509" t="s">
        <v>100</v>
      </c>
      <c r="F72" s="510" t="s">
        <v>101</v>
      </c>
      <c r="G72" s="510" t="s">
        <v>16</v>
      </c>
      <c r="H72" s="510" t="s">
        <v>17</v>
      </c>
      <c r="I72" s="511" t="s">
        <v>18</v>
      </c>
      <c r="J72" s="511" t="s">
        <v>102</v>
      </c>
      <c r="K72" s="511" t="s">
        <v>103</v>
      </c>
      <c r="L72" s="512" t="s">
        <v>104</v>
      </c>
      <c r="M72" s="512" t="s">
        <v>105</v>
      </c>
      <c r="N72" s="512" t="s">
        <v>106</v>
      </c>
      <c r="O72" s="513" t="s">
        <v>98</v>
      </c>
      <c r="P72" s="513" t="s">
        <v>99</v>
      </c>
      <c r="Q72" s="513" t="s">
        <v>100</v>
      </c>
      <c r="R72" s="290" t="s">
        <v>101</v>
      </c>
      <c r="S72" s="290" t="s">
        <v>16</v>
      </c>
      <c r="T72" s="290" t="s">
        <v>17</v>
      </c>
      <c r="U72" s="514" t="s">
        <v>18</v>
      </c>
      <c r="V72" s="514" t="s">
        <v>102</v>
      </c>
      <c r="W72" s="514" t="s">
        <v>103</v>
      </c>
      <c r="X72" s="515" t="s">
        <v>104</v>
      </c>
      <c r="Y72" s="515" t="s">
        <v>105</v>
      </c>
      <c r="Z72" s="517" t="s">
        <v>106</v>
      </c>
    </row>
    <row r="73" spans="1:26" ht="15.75" hidden="1">
      <c r="A73" s="279" t="str">
        <f aca="true" t="shared" si="5" ref="A73:A80">A7</f>
        <v>a</v>
      </c>
      <c r="B73" s="294" t="s">
        <v>200</v>
      </c>
      <c r="C73" s="295"/>
      <c r="D73" s="295"/>
      <c r="E73" s="295"/>
      <c r="F73" s="295"/>
      <c r="G73" s="295"/>
      <c r="H73" s="295"/>
      <c r="I73" s="295"/>
      <c r="J73" s="295"/>
      <c r="K73" s="295"/>
      <c r="L73" s="295"/>
      <c r="M73" s="295"/>
      <c r="N73" s="295"/>
      <c r="O73" s="503"/>
      <c r="P73" s="503"/>
      <c r="Q73" s="503"/>
      <c r="R73" s="295"/>
      <c r="S73" s="295"/>
      <c r="T73" s="295"/>
      <c r="U73" s="295"/>
      <c r="V73" s="295"/>
      <c r="W73" s="295"/>
      <c r="X73" s="295"/>
      <c r="Y73" s="295"/>
      <c r="Z73" s="504"/>
    </row>
    <row r="74" spans="1:26" ht="15.75" hidden="1">
      <c r="A74" s="279" t="str">
        <f t="shared" si="5"/>
        <v>b</v>
      </c>
      <c r="B74" s="296" t="s">
        <v>139</v>
      </c>
      <c r="C74" s="297"/>
      <c r="D74" s="297"/>
      <c r="E74" s="297"/>
      <c r="F74" s="297"/>
      <c r="G74" s="297"/>
      <c r="H74" s="297"/>
      <c r="I74" s="297"/>
      <c r="J74" s="297"/>
      <c r="K74" s="297"/>
      <c r="L74" s="297"/>
      <c r="M74" s="297"/>
      <c r="N74" s="297"/>
      <c r="O74" s="505"/>
      <c r="P74" s="505"/>
      <c r="Q74" s="505"/>
      <c r="R74" s="297"/>
      <c r="S74" s="297"/>
      <c r="T74" s="297"/>
      <c r="U74" s="297"/>
      <c r="V74" s="297"/>
      <c r="W74" s="297"/>
      <c r="X74" s="297"/>
      <c r="Y74" s="297"/>
      <c r="Z74" s="506"/>
    </row>
    <row r="75" spans="1:26" ht="15.75" hidden="1">
      <c r="A75" s="279" t="str">
        <f t="shared" si="5"/>
        <v>c</v>
      </c>
      <c r="B75" s="296" t="s">
        <v>140</v>
      </c>
      <c r="C75" s="297"/>
      <c r="D75" s="297"/>
      <c r="E75" s="297"/>
      <c r="F75" s="297"/>
      <c r="G75" s="297"/>
      <c r="H75" s="297"/>
      <c r="I75" s="297"/>
      <c r="J75" s="297"/>
      <c r="K75" s="297"/>
      <c r="L75" s="297"/>
      <c r="M75" s="297"/>
      <c r="N75" s="297"/>
      <c r="O75" s="505"/>
      <c r="P75" s="505"/>
      <c r="Q75" s="505"/>
      <c r="R75" s="297"/>
      <c r="S75" s="297"/>
      <c r="T75" s="297"/>
      <c r="U75" s="297"/>
      <c r="V75" s="297"/>
      <c r="W75" s="297"/>
      <c r="X75" s="297"/>
      <c r="Y75" s="297"/>
      <c r="Z75" s="506"/>
    </row>
    <row r="76" spans="1:26" ht="15.75" hidden="1">
      <c r="A76" s="279" t="str">
        <f t="shared" si="5"/>
        <v>d</v>
      </c>
      <c r="B76" s="296" t="s">
        <v>163</v>
      </c>
      <c r="C76" s="297"/>
      <c r="D76" s="297"/>
      <c r="E76" s="297"/>
      <c r="F76" s="297"/>
      <c r="G76" s="297"/>
      <c r="H76" s="297"/>
      <c r="I76" s="297"/>
      <c r="J76" s="297"/>
      <c r="K76" s="297"/>
      <c r="L76" s="297"/>
      <c r="M76" s="297"/>
      <c r="N76" s="297"/>
      <c r="O76" s="505"/>
      <c r="P76" s="505"/>
      <c r="Q76" s="505"/>
      <c r="R76" s="297"/>
      <c r="S76" s="297"/>
      <c r="T76" s="297"/>
      <c r="U76" s="297"/>
      <c r="V76" s="297"/>
      <c r="W76" s="297"/>
      <c r="X76" s="297"/>
      <c r="Y76" s="297"/>
      <c r="Z76" s="506"/>
    </row>
    <row r="77" spans="1:26" ht="15.75" hidden="1">
      <c r="A77" s="279" t="str">
        <f t="shared" si="5"/>
        <v>e</v>
      </c>
      <c r="B77" s="296" t="s">
        <v>164</v>
      </c>
      <c r="C77" s="297"/>
      <c r="D77" s="297"/>
      <c r="E77" s="297"/>
      <c r="F77" s="297"/>
      <c r="G77" s="297"/>
      <c r="H77" s="297"/>
      <c r="I77" s="297"/>
      <c r="J77" s="297"/>
      <c r="K77" s="297"/>
      <c r="L77" s="297"/>
      <c r="M77" s="297"/>
      <c r="N77" s="297"/>
      <c r="O77" s="505"/>
      <c r="P77" s="505"/>
      <c r="Q77" s="505"/>
      <c r="R77" s="297"/>
      <c r="S77" s="297"/>
      <c r="T77" s="297"/>
      <c r="U77" s="297"/>
      <c r="V77" s="297"/>
      <c r="W77" s="297"/>
      <c r="X77" s="297"/>
      <c r="Y77" s="297"/>
      <c r="Z77" s="506"/>
    </row>
    <row r="78" spans="1:26" ht="15.75" hidden="1">
      <c r="A78" s="279" t="str">
        <f t="shared" si="5"/>
        <v>f</v>
      </c>
      <c r="B78" s="296" t="s">
        <v>147</v>
      </c>
      <c r="C78" s="297"/>
      <c r="D78" s="297"/>
      <c r="E78" s="297"/>
      <c r="F78" s="297"/>
      <c r="G78" s="297"/>
      <c r="H78" s="297"/>
      <c r="I78" s="297"/>
      <c r="J78" s="297"/>
      <c r="K78" s="297"/>
      <c r="L78" s="297"/>
      <c r="M78" s="297"/>
      <c r="N78" s="297"/>
      <c r="O78" s="505"/>
      <c r="P78" s="505"/>
      <c r="Q78" s="505"/>
      <c r="R78" s="297"/>
      <c r="S78" s="297"/>
      <c r="T78" s="297"/>
      <c r="U78" s="297"/>
      <c r="V78" s="297"/>
      <c r="W78" s="297"/>
      <c r="X78" s="297"/>
      <c r="Y78" s="297"/>
      <c r="Z78" s="506"/>
    </row>
    <row r="79" spans="1:26" ht="15.75" hidden="1">
      <c r="A79" s="279" t="str">
        <f t="shared" si="5"/>
        <v>g</v>
      </c>
      <c r="B79" s="296" t="s">
        <v>153</v>
      </c>
      <c r="C79" s="297"/>
      <c r="D79" s="297"/>
      <c r="E79" s="297"/>
      <c r="F79" s="297"/>
      <c r="G79" s="297"/>
      <c r="H79" s="297"/>
      <c r="I79" s="297"/>
      <c r="J79" s="297"/>
      <c r="K79" s="297"/>
      <c r="L79" s="297"/>
      <c r="M79" s="297"/>
      <c r="N79" s="297"/>
      <c r="O79" s="505"/>
      <c r="P79" s="505"/>
      <c r="Q79" s="505"/>
      <c r="R79" s="297"/>
      <c r="S79" s="297"/>
      <c r="T79" s="297"/>
      <c r="U79" s="297"/>
      <c r="V79" s="297"/>
      <c r="W79" s="297"/>
      <c r="X79" s="297"/>
      <c r="Y79" s="297"/>
      <c r="Z79" s="506"/>
    </row>
    <row r="80" spans="1:26" ht="16.5" hidden="1" thickBot="1">
      <c r="A80" s="279" t="str">
        <f t="shared" si="5"/>
        <v>h</v>
      </c>
      <c r="B80" s="298" t="s">
        <v>201</v>
      </c>
      <c r="C80" s="299"/>
      <c r="D80" s="299"/>
      <c r="E80" s="299"/>
      <c r="F80" s="299"/>
      <c r="G80" s="299"/>
      <c r="H80" s="299"/>
      <c r="I80" s="299"/>
      <c r="J80" s="299"/>
      <c r="K80" s="299"/>
      <c r="L80" s="299"/>
      <c r="M80" s="299"/>
      <c r="N80" s="299"/>
      <c r="O80" s="299"/>
      <c r="P80" s="299"/>
      <c r="Q80" s="299"/>
      <c r="R80" s="299"/>
      <c r="S80" s="299"/>
      <c r="T80" s="299"/>
      <c r="U80" s="299"/>
      <c r="V80" s="299"/>
      <c r="W80" s="299"/>
      <c r="X80" s="299"/>
      <c r="Y80" s="299"/>
      <c r="Z80" s="507"/>
    </row>
    <row r="81" spans="1:26" ht="15.75" hidden="1">
      <c r="A81" s="279"/>
      <c r="B81" s="282"/>
      <c r="C81" s="508"/>
      <c r="D81" s="508"/>
      <c r="E81" s="508"/>
      <c r="F81" s="508"/>
      <c r="G81" s="508"/>
      <c r="H81" s="508"/>
      <c r="I81" s="508"/>
      <c r="J81" s="508"/>
      <c r="K81" s="508"/>
      <c r="L81" s="508"/>
      <c r="M81" s="508"/>
      <c r="N81" s="508"/>
      <c r="O81" s="508"/>
      <c r="P81" s="508"/>
      <c r="Q81" s="508"/>
      <c r="R81" s="508"/>
      <c r="S81" s="508"/>
      <c r="T81" s="508"/>
      <c r="U81" s="508"/>
      <c r="V81" s="508"/>
      <c r="W81" s="508"/>
      <c r="X81" s="508"/>
      <c r="Y81" s="508"/>
      <c r="Z81" s="508"/>
    </row>
    <row r="82" spans="1:26" ht="16.5" hidden="1" thickTop="1">
      <c r="A82" s="279">
        <f>A71+1</f>
        <v>8</v>
      </c>
      <c r="B82" s="606" t="s">
        <v>162</v>
      </c>
      <c r="C82" s="590" t="s">
        <v>131</v>
      </c>
      <c r="D82" s="590"/>
      <c r="E82" s="590"/>
      <c r="F82" s="591" t="s">
        <v>132</v>
      </c>
      <c r="G82" s="591"/>
      <c r="H82" s="591"/>
      <c r="I82" s="592" t="s">
        <v>133</v>
      </c>
      <c r="J82" s="592"/>
      <c r="K82" s="592"/>
      <c r="L82" s="593" t="s">
        <v>134</v>
      </c>
      <c r="M82" s="593"/>
      <c r="N82" s="593"/>
      <c r="O82" s="594" t="s">
        <v>135</v>
      </c>
      <c r="P82" s="594"/>
      <c r="Q82" s="594"/>
      <c r="R82" s="576" t="s">
        <v>136</v>
      </c>
      <c r="S82" s="576"/>
      <c r="T82" s="576"/>
      <c r="U82" s="577" t="s">
        <v>137</v>
      </c>
      <c r="V82" s="577"/>
      <c r="W82" s="577"/>
      <c r="X82" s="578" t="s">
        <v>138</v>
      </c>
      <c r="Y82" s="578"/>
      <c r="Z82" s="579"/>
    </row>
    <row r="83" spans="1:26" ht="16.5" hidden="1" thickBot="1">
      <c r="A83" s="279"/>
      <c r="B83" s="607"/>
      <c r="C83" s="509" t="s">
        <v>98</v>
      </c>
      <c r="D83" s="509" t="s">
        <v>99</v>
      </c>
      <c r="E83" s="509" t="s">
        <v>100</v>
      </c>
      <c r="F83" s="510" t="s">
        <v>101</v>
      </c>
      <c r="G83" s="510" t="s">
        <v>16</v>
      </c>
      <c r="H83" s="510" t="s">
        <v>17</v>
      </c>
      <c r="I83" s="511" t="s">
        <v>18</v>
      </c>
      <c r="J83" s="511" t="s">
        <v>102</v>
      </c>
      <c r="K83" s="511" t="s">
        <v>103</v>
      </c>
      <c r="L83" s="512" t="s">
        <v>104</v>
      </c>
      <c r="M83" s="512" t="s">
        <v>105</v>
      </c>
      <c r="N83" s="512" t="s">
        <v>106</v>
      </c>
      <c r="O83" s="513" t="s">
        <v>98</v>
      </c>
      <c r="P83" s="513" t="s">
        <v>99</v>
      </c>
      <c r="Q83" s="513" t="s">
        <v>100</v>
      </c>
      <c r="R83" s="290" t="s">
        <v>101</v>
      </c>
      <c r="S83" s="290" t="s">
        <v>16</v>
      </c>
      <c r="T83" s="290" t="s">
        <v>17</v>
      </c>
      <c r="U83" s="514" t="s">
        <v>18</v>
      </c>
      <c r="V83" s="514" t="s">
        <v>102</v>
      </c>
      <c r="W83" s="514" t="s">
        <v>103</v>
      </c>
      <c r="X83" s="515" t="s">
        <v>104</v>
      </c>
      <c r="Y83" s="515" t="s">
        <v>105</v>
      </c>
      <c r="Z83" s="517" t="s">
        <v>106</v>
      </c>
    </row>
    <row r="84" spans="1:26" ht="15.75" hidden="1">
      <c r="A84" s="279" t="str">
        <f aca="true" t="shared" si="6" ref="A84:A91">A73</f>
        <v>a</v>
      </c>
      <c r="B84" s="294" t="s">
        <v>200</v>
      </c>
      <c r="C84" s="295"/>
      <c r="D84" s="295"/>
      <c r="E84" s="295"/>
      <c r="F84" s="295"/>
      <c r="G84" s="295"/>
      <c r="H84" s="295"/>
      <c r="I84" s="295"/>
      <c r="J84" s="295"/>
      <c r="K84" s="295"/>
      <c r="L84" s="295"/>
      <c r="M84" s="295"/>
      <c r="N84" s="295"/>
      <c r="O84" s="503"/>
      <c r="P84" s="503"/>
      <c r="Q84" s="503"/>
      <c r="R84" s="295"/>
      <c r="S84" s="295"/>
      <c r="T84" s="295"/>
      <c r="U84" s="295"/>
      <c r="V84" s="295"/>
      <c r="W84" s="295"/>
      <c r="X84" s="295"/>
      <c r="Y84" s="295"/>
      <c r="Z84" s="504"/>
    </row>
    <row r="85" spans="1:26" ht="15.75" hidden="1">
      <c r="A85" s="279" t="str">
        <f t="shared" si="6"/>
        <v>b</v>
      </c>
      <c r="B85" s="296" t="s">
        <v>139</v>
      </c>
      <c r="C85" s="297"/>
      <c r="D85" s="297"/>
      <c r="E85" s="297"/>
      <c r="F85" s="297"/>
      <c r="G85" s="297"/>
      <c r="H85" s="297"/>
      <c r="I85" s="297"/>
      <c r="J85" s="297"/>
      <c r="K85" s="297"/>
      <c r="L85" s="297"/>
      <c r="M85" s="297"/>
      <c r="N85" s="297"/>
      <c r="O85" s="505"/>
      <c r="P85" s="505"/>
      <c r="Q85" s="505"/>
      <c r="R85" s="297"/>
      <c r="S85" s="297"/>
      <c r="T85" s="297"/>
      <c r="U85" s="297"/>
      <c r="V85" s="297"/>
      <c r="W85" s="297"/>
      <c r="X85" s="297"/>
      <c r="Y85" s="297"/>
      <c r="Z85" s="506"/>
    </row>
    <row r="86" spans="1:26" ht="15.75" hidden="1">
      <c r="A86" s="279" t="str">
        <f t="shared" si="6"/>
        <v>c</v>
      </c>
      <c r="B86" s="296" t="s">
        <v>140</v>
      </c>
      <c r="C86" s="297"/>
      <c r="D86" s="297"/>
      <c r="E86" s="297"/>
      <c r="F86" s="297"/>
      <c r="G86" s="297"/>
      <c r="H86" s="297"/>
      <c r="I86" s="297"/>
      <c r="J86" s="297"/>
      <c r="K86" s="297"/>
      <c r="L86" s="297"/>
      <c r="M86" s="297"/>
      <c r="N86" s="297"/>
      <c r="O86" s="505"/>
      <c r="P86" s="505"/>
      <c r="Q86" s="505"/>
      <c r="R86" s="297"/>
      <c r="S86" s="297"/>
      <c r="T86" s="297"/>
      <c r="U86" s="297"/>
      <c r="V86" s="297"/>
      <c r="W86" s="297"/>
      <c r="X86" s="297"/>
      <c r="Y86" s="297"/>
      <c r="Z86" s="506"/>
    </row>
    <row r="87" spans="1:26" ht="15.75" hidden="1">
      <c r="A87" s="279" t="str">
        <f t="shared" si="6"/>
        <v>d</v>
      </c>
      <c r="B87" s="296" t="s">
        <v>163</v>
      </c>
      <c r="C87" s="297"/>
      <c r="D87" s="297"/>
      <c r="E87" s="297"/>
      <c r="F87" s="297"/>
      <c r="G87" s="297"/>
      <c r="H87" s="297"/>
      <c r="I87" s="297"/>
      <c r="J87" s="297"/>
      <c r="K87" s="297"/>
      <c r="L87" s="297"/>
      <c r="M87" s="297"/>
      <c r="N87" s="297"/>
      <c r="O87" s="505"/>
      <c r="P87" s="505"/>
      <c r="Q87" s="505"/>
      <c r="R87" s="297"/>
      <c r="S87" s="297"/>
      <c r="T87" s="297"/>
      <c r="U87" s="297"/>
      <c r="V87" s="297"/>
      <c r="W87" s="297"/>
      <c r="X87" s="297"/>
      <c r="Y87" s="297"/>
      <c r="Z87" s="506"/>
    </row>
    <row r="88" spans="1:26" ht="15.75" hidden="1">
      <c r="A88" s="279" t="str">
        <f t="shared" si="6"/>
        <v>e</v>
      </c>
      <c r="B88" s="296" t="s">
        <v>164</v>
      </c>
      <c r="C88" s="297"/>
      <c r="D88" s="297"/>
      <c r="E88" s="297"/>
      <c r="F88" s="297"/>
      <c r="G88" s="297"/>
      <c r="H88" s="297"/>
      <c r="I88" s="297"/>
      <c r="J88" s="297"/>
      <c r="K88" s="297"/>
      <c r="L88" s="297"/>
      <c r="M88" s="297"/>
      <c r="N88" s="297"/>
      <c r="O88" s="505"/>
      <c r="P88" s="505"/>
      <c r="Q88" s="505"/>
      <c r="R88" s="297"/>
      <c r="S88" s="297"/>
      <c r="T88" s="297"/>
      <c r="U88" s="297"/>
      <c r="V88" s="297"/>
      <c r="W88" s="297"/>
      <c r="X88" s="297"/>
      <c r="Y88" s="297"/>
      <c r="Z88" s="506"/>
    </row>
    <row r="89" spans="1:26" ht="15.75" hidden="1">
      <c r="A89" s="279" t="str">
        <f t="shared" si="6"/>
        <v>f</v>
      </c>
      <c r="B89" s="296" t="s">
        <v>147</v>
      </c>
      <c r="C89" s="297"/>
      <c r="D89" s="297"/>
      <c r="E89" s="297"/>
      <c r="F89" s="297"/>
      <c r="G89" s="297"/>
      <c r="H89" s="297"/>
      <c r="I89" s="297"/>
      <c r="J89" s="297"/>
      <c r="K89" s="297"/>
      <c r="L89" s="297"/>
      <c r="M89" s="297"/>
      <c r="N89" s="297"/>
      <c r="O89" s="505"/>
      <c r="P89" s="505"/>
      <c r="Q89" s="505"/>
      <c r="R89" s="297"/>
      <c r="S89" s="297"/>
      <c r="T89" s="297"/>
      <c r="U89" s="297"/>
      <c r="V89" s="297"/>
      <c r="W89" s="297"/>
      <c r="X89" s="297"/>
      <c r="Y89" s="297"/>
      <c r="Z89" s="506"/>
    </row>
    <row r="90" spans="1:26" ht="15.75" hidden="1">
      <c r="A90" s="279" t="str">
        <f t="shared" si="6"/>
        <v>g</v>
      </c>
      <c r="B90" s="296" t="s">
        <v>153</v>
      </c>
      <c r="C90" s="297"/>
      <c r="D90" s="297"/>
      <c r="E90" s="297"/>
      <c r="F90" s="297"/>
      <c r="G90" s="297"/>
      <c r="H90" s="297"/>
      <c r="I90" s="297"/>
      <c r="J90" s="297"/>
      <c r="K90" s="297"/>
      <c r="L90" s="297"/>
      <c r="M90" s="297"/>
      <c r="N90" s="297"/>
      <c r="O90" s="297"/>
      <c r="P90" s="297"/>
      <c r="Q90" s="297"/>
      <c r="R90" s="297"/>
      <c r="S90" s="297"/>
      <c r="T90" s="297"/>
      <c r="U90" s="297"/>
      <c r="V90" s="297"/>
      <c r="W90" s="297"/>
      <c r="X90" s="297"/>
      <c r="Y90" s="297"/>
      <c r="Z90" s="297"/>
    </row>
    <row r="91" spans="1:26" ht="16.5" hidden="1" thickBot="1">
      <c r="A91" s="279" t="str">
        <f t="shared" si="6"/>
        <v>h</v>
      </c>
      <c r="B91" s="298" t="s">
        <v>201</v>
      </c>
      <c r="C91" s="299"/>
      <c r="D91" s="299"/>
      <c r="E91" s="299"/>
      <c r="F91" s="299"/>
      <c r="G91" s="299"/>
      <c r="H91" s="299"/>
      <c r="I91" s="299"/>
      <c r="J91" s="299"/>
      <c r="K91" s="299"/>
      <c r="L91" s="299"/>
      <c r="M91" s="299"/>
      <c r="N91" s="299"/>
      <c r="O91" s="299"/>
      <c r="P91" s="299"/>
      <c r="Q91" s="299"/>
      <c r="R91" s="299"/>
      <c r="S91" s="299"/>
      <c r="T91" s="299"/>
      <c r="U91" s="299"/>
      <c r="V91" s="299"/>
      <c r="W91" s="299"/>
      <c r="X91" s="299"/>
      <c r="Y91" s="299"/>
      <c r="Z91" s="507"/>
    </row>
    <row r="92" spans="1:26" ht="15.75" hidden="1">
      <c r="A92" s="279"/>
      <c r="B92" s="282"/>
      <c r="C92" s="508"/>
      <c r="D92" s="508"/>
      <c r="E92" s="508"/>
      <c r="F92" s="508"/>
      <c r="G92" s="508"/>
      <c r="H92" s="508"/>
      <c r="I92" s="508"/>
      <c r="J92" s="508"/>
      <c r="K92" s="508"/>
      <c r="L92" s="508"/>
      <c r="M92" s="508"/>
      <c r="N92" s="508"/>
      <c r="O92" s="508"/>
      <c r="P92" s="508"/>
      <c r="Q92" s="508"/>
      <c r="R92" s="508"/>
      <c r="S92" s="508"/>
      <c r="T92" s="508"/>
      <c r="U92" s="508"/>
      <c r="V92" s="508"/>
      <c r="W92" s="508"/>
      <c r="X92" s="508"/>
      <c r="Y92" s="508"/>
      <c r="Z92" s="508"/>
    </row>
    <row r="93" spans="1:26" ht="16.5" hidden="1" thickTop="1">
      <c r="A93" s="279">
        <f>A82+1</f>
        <v>9</v>
      </c>
      <c r="B93" s="588" t="s">
        <v>199</v>
      </c>
      <c r="C93" s="590" t="s">
        <v>131</v>
      </c>
      <c r="D93" s="590"/>
      <c r="E93" s="590"/>
      <c r="F93" s="591" t="s">
        <v>132</v>
      </c>
      <c r="G93" s="591"/>
      <c r="H93" s="591"/>
      <c r="I93" s="592" t="s">
        <v>133</v>
      </c>
      <c r="J93" s="592"/>
      <c r="K93" s="592"/>
      <c r="L93" s="593" t="s">
        <v>134</v>
      </c>
      <c r="M93" s="593"/>
      <c r="N93" s="593"/>
      <c r="O93" s="594" t="s">
        <v>135</v>
      </c>
      <c r="P93" s="594"/>
      <c r="Q93" s="594"/>
      <c r="R93" s="576" t="s">
        <v>136</v>
      </c>
      <c r="S93" s="576"/>
      <c r="T93" s="576"/>
      <c r="U93" s="577" t="s">
        <v>137</v>
      </c>
      <c r="V93" s="577"/>
      <c r="W93" s="577"/>
      <c r="X93" s="578" t="s">
        <v>138</v>
      </c>
      <c r="Y93" s="578"/>
      <c r="Z93" s="579"/>
    </row>
    <row r="94" spans="1:26" ht="16.5" hidden="1" thickBot="1">
      <c r="A94" s="279"/>
      <c r="B94" s="589"/>
      <c r="C94" s="509" t="s">
        <v>98</v>
      </c>
      <c r="D94" s="509" t="s">
        <v>99</v>
      </c>
      <c r="E94" s="509" t="s">
        <v>100</v>
      </c>
      <c r="F94" s="510" t="s">
        <v>101</v>
      </c>
      <c r="G94" s="510" t="s">
        <v>16</v>
      </c>
      <c r="H94" s="510" t="s">
        <v>17</v>
      </c>
      <c r="I94" s="511" t="s">
        <v>18</v>
      </c>
      <c r="J94" s="511" t="s">
        <v>102</v>
      </c>
      <c r="K94" s="511" t="s">
        <v>103</v>
      </c>
      <c r="L94" s="512" t="s">
        <v>104</v>
      </c>
      <c r="M94" s="512" t="s">
        <v>105</v>
      </c>
      <c r="N94" s="512" t="s">
        <v>106</v>
      </c>
      <c r="O94" s="513" t="s">
        <v>98</v>
      </c>
      <c r="P94" s="513" t="s">
        <v>99</v>
      </c>
      <c r="Q94" s="513" t="s">
        <v>100</v>
      </c>
      <c r="R94" s="290" t="s">
        <v>101</v>
      </c>
      <c r="S94" s="290" t="s">
        <v>16</v>
      </c>
      <c r="T94" s="290" t="s">
        <v>17</v>
      </c>
      <c r="U94" s="514" t="s">
        <v>18</v>
      </c>
      <c r="V94" s="514" t="s">
        <v>102</v>
      </c>
      <c r="W94" s="514" t="s">
        <v>103</v>
      </c>
      <c r="X94" s="515" t="s">
        <v>104</v>
      </c>
      <c r="Y94" s="515" t="s">
        <v>105</v>
      </c>
      <c r="Z94" s="517" t="s">
        <v>106</v>
      </c>
    </row>
    <row r="95" spans="1:26" ht="15.75" hidden="1">
      <c r="A95" s="279" t="str">
        <f aca="true" t="shared" si="7" ref="A95:A102">A84</f>
        <v>a</v>
      </c>
      <c r="B95" s="294" t="s">
        <v>200</v>
      </c>
      <c r="C95" s="295"/>
      <c r="D95" s="295"/>
      <c r="E95" s="295"/>
      <c r="F95" s="295"/>
      <c r="G95" s="295"/>
      <c r="H95" s="295"/>
      <c r="I95" s="295"/>
      <c r="J95" s="295"/>
      <c r="K95" s="295"/>
      <c r="L95" s="295"/>
      <c r="M95" s="295"/>
      <c r="N95" s="295"/>
      <c r="O95" s="503"/>
      <c r="P95" s="503"/>
      <c r="Q95" s="503"/>
      <c r="R95" s="295"/>
      <c r="S95" s="295"/>
      <c r="T95" s="295"/>
      <c r="U95" s="295"/>
      <c r="V95" s="295"/>
      <c r="W95" s="295"/>
      <c r="X95" s="295"/>
      <c r="Y95" s="295"/>
      <c r="Z95" s="504"/>
    </row>
    <row r="96" spans="1:26" ht="15.75" hidden="1">
      <c r="A96" s="279" t="str">
        <f t="shared" si="7"/>
        <v>b</v>
      </c>
      <c r="B96" s="296" t="s">
        <v>139</v>
      </c>
      <c r="C96" s="297"/>
      <c r="D96" s="297"/>
      <c r="E96" s="297"/>
      <c r="F96" s="297"/>
      <c r="G96" s="297"/>
      <c r="H96" s="297"/>
      <c r="I96" s="297"/>
      <c r="J96" s="297"/>
      <c r="K96" s="297"/>
      <c r="L96" s="297"/>
      <c r="M96" s="297"/>
      <c r="N96" s="297"/>
      <c r="O96" s="505"/>
      <c r="P96" s="505"/>
      <c r="Q96" s="505"/>
      <c r="R96" s="297"/>
      <c r="S96" s="297"/>
      <c r="T96" s="297"/>
      <c r="U96" s="297"/>
      <c r="V96" s="297"/>
      <c r="W96" s="297"/>
      <c r="X96" s="297"/>
      <c r="Y96" s="297"/>
      <c r="Z96" s="506"/>
    </row>
    <row r="97" spans="1:26" ht="15.75" hidden="1">
      <c r="A97" s="279" t="str">
        <f t="shared" si="7"/>
        <v>c</v>
      </c>
      <c r="B97" s="296" t="s">
        <v>140</v>
      </c>
      <c r="C97" s="297"/>
      <c r="D97" s="297"/>
      <c r="E97" s="297"/>
      <c r="F97" s="297"/>
      <c r="G97" s="297"/>
      <c r="H97" s="297"/>
      <c r="I97" s="297"/>
      <c r="J97" s="297"/>
      <c r="K97" s="297"/>
      <c r="L97" s="297"/>
      <c r="M97" s="297"/>
      <c r="N97" s="297"/>
      <c r="O97" s="505"/>
      <c r="P97" s="505"/>
      <c r="Q97" s="505"/>
      <c r="R97" s="297"/>
      <c r="S97" s="297"/>
      <c r="T97" s="297"/>
      <c r="U97" s="297"/>
      <c r="V97" s="297"/>
      <c r="W97" s="297"/>
      <c r="X97" s="297"/>
      <c r="Y97" s="297"/>
      <c r="Z97" s="506"/>
    </row>
    <row r="98" spans="1:26" ht="15.75" hidden="1">
      <c r="A98" s="279" t="str">
        <f t="shared" si="7"/>
        <v>d</v>
      </c>
      <c r="B98" s="296" t="s">
        <v>163</v>
      </c>
      <c r="C98" s="297"/>
      <c r="D98" s="297"/>
      <c r="E98" s="297"/>
      <c r="F98" s="297"/>
      <c r="G98" s="297"/>
      <c r="H98" s="297"/>
      <c r="I98" s="297"/>
      <c r="J98" s="297"/>
      <c r="K98" s="297"/>
      <c r="L98" s="297"/>
      <c r="M98" s="297"/>
      <c r="N98" s="297"/>
      <c r="O98" s="505"/>
      <c r="P98" s="505"/>
      <c r="Q98" s="505"/>
      <c r="R98" s="297"/>
      <c r="S98" s="297"/>
      <c r="T98" s="297"/>
      <c r="U98" s="297"/>
      <c r="V98" s="297"/>
      <c r="W98" s="297"/>
      <c r="X98" s="297"/>
      <c r="Y98" s="297"/>
      <c r="Z98" s="506"/>
    </row>
    <row r="99" spans="1:26" ht="15.75" hidden="1">
      <c r="A99" s="279" t="str">
        <f t="shared" si="7"/>
        <v>e</v>
      </c>
      <c r="B99" s="296" t="s">
        <v>164</v>
      </c>
      <c r="C99" s="297"/>
      <c r="D99" s="297"/>
      <c r="E99" s="297"/>
      <c r="F99" s="297"/>
      <c r="G99" s="297"/>
      <c r="H99" s="297"/>
      <c r="I99" s="297"/>
      <c r="J99" s="297"/>
      <c r="K99" s="297"/>
      <c r="L99" s="297"/>
      <c r="M99" s="297"/>
      <c r="N99" s="297"/>
      <c r="O99" s="505"/>
      <c r="P99" s="505"/>
      <c r="Q99" s="505"/>
      <c r="R99" s="297"/>
      <c r="S99" s="297"/>
      <c r="T99" s="297"/>
      <c r="U99" s="297"/>
      <c r="V99" s="297"/>
      <c r="W99" s="297"/>
      <c r="X99" s="297"/>
      <c r="Y99" s="297"/>
      <c r="Z99" s="506"/>
    </row>
    <row r="100" spans="1:26" ht="15.75" hidden="1">
      <c r="A100" s="279" t="str">
        <f t="shared" si="7"/>
        <v>f</v>
      </c>
      <c r="B100" s="296" t="s">
        <v>147</v>
      </c>
      <c r="C100" s="297"/>
      <c r="D100" s="297"/>
      <c r="E100" s="297"/>
      <c r="F100" s="297"/>
      <c r="G100" s="297"/>
      <c r="H100" s="297"/>
      <c r="I100" s="297"/>
      <c r="J100" s="297"/>
      <c r="K100" s="297"/>
      <c r="L100" s="297"/>
      <c r="M100" s="297"/>
      <c r="N100" s="297"/>
      <c r="O100" s="505"/>
      <c r="P100" s="505"/>
      <c r="Q100" s="505"/>
      <c r="R100" s="297"/>
      <c r="S100" s="297"/>
      <c r="T100" s="297"/>
      <c r="U100" s="297"/>
      <c r="V100" s="297"/>
      <c r="W100" s="297"/>
      <c r="X100" s="297"/>
      <c r="Y100" s="297"/>
      <c r="Z100" s="506"/>
    </row>
    <row r="101" spans="1:26" ht="15.75" hidden="1">
      <c r="A101" s="279" t="str">
        <f t="shared" si="7"/>
        <v>g</v>
      </c>
      <c r="B101" s="296" t="s">
        <v>153</v>
      </c>
      <c r="C101" s="297"/>
      <c r="D101" s="297"/>
      <c r="E101" s="297"/>
      <c r="F101" s="297"/>
      <c r="G101" s="297"/>
      <c r="H101" s="297"/>
      <c r="I101" s="297"/>
      <c r="J101" s="297"/>
      <c r="K101" s="297"/>
      <c r="L101" s="297"/>
      <c r="M101" s="297"/>
      <c r="N101" s="297"/>
      <c r="O101" s="297"/>
      <c r="P101" s="297"/>
      <c r="Q101" s="297"/>
      <c r="R101" s="297"/>
      <c r="S101" s="297"/>
      <c r="T101" s="297"/>
      <c r="U101" s="297"/>
      <c r="V101" s="297"/>
      <c r="W101" s="297"/>
      <c r="X101" s="297"/>
      <c r="Y101" s="297"/>
      <c r="Z101" s="297"/>
    </row>
    <row r="102" spans="1:26" ht="16.5" hidden="1" thickBot="1">
      <c r="A102" s="279" t="str">
        <f t="shared" si="7"/>
        <v>h</v>
      </c>
      <c r="B102" s="298" t="s">
        <v>201</v>
      </c>
      <c r="C102" s="299"/>
      <c r="D102" s="299"/>
      <c r="E102" s="299"/>
      <c r="F102" s="299"/>
      <c r="G102" s="299"/>
      <c r="H102" s="299"/>
      <c r="I102" s="299"/>
      <c r="J102" s="299"/>
      <c r="K102" s="299"/>
      <c r="L102" s="299"/>
      <c r="M102" s="299"/>
      <c r="N102" s="299"/>
      <c r="O102" s="299"/>
      <c r="P102" s="299"/>
      <c r="Q102" s="299"/>
      <c r="R102" s="299"/>
      <c r="S102" s="299"/>
      <c r="T102" s="299"/>
      <c r="U102" s="299"/>
      <c r="V102" s="299"/>
      <c r="W102" s="299"/>
      <c r="X102" s="299"/>
      <c r="Y102" s="299"/>
      <c r="Z102" s="507"/>
    </row>
    <row r="103" spans="1:26" ht="15.75" hidden="1">
      <c r="A103" s="279"/>
      <c r="B103" s="282"/>
      <c r="C103" s="508"/>
      <c r="D103" s="508"/>
      <c r="E103" s="508"/>
      <c r="F103" s="508"/>
      <c r="G103" s="508"/>
      <c r="H103" s="508"/>
      <c r="I103" s="508"/>
      <c r="J103" s="508"/>
      <c r="K103" s="508"/>
      <c r="L103" s="508"/>
      <c r="M103" s="508"/>
      <c r="N103" s="508"/>
      <c r="O103" s="508"/>
      <c r="P103" s="508"/>
      <c r="Q103" s="508"/>
      <c r="R103" s="508"/>
      <c r="S103" s="508"/>
      <c r="T103" s="508"/>
      <c r="U103" s="508"/>
      <c r="V103" s="508"/>
      <c r="W103" s="508"/>
      <c r="X103" s="508"/>
      <c r="Y103" s="508"/>
      <c r="Z103" s="508"/>
    </row>
    <row r="104" spans="1:26" ht="16.5" hidden="1" thickTop="1">
      <c r="A104" s="279">
        <f>A93+1</f>
        <v>10</v>
      </c>
      <c r="B104" s="588" t="s">
        <v>199</v>
      </c>
      <c r="C104" s="590" t="s">
        <v>131</v>
      </c>
      <c r="D104" s="590"/>
      <c r="E104" s="590"/>
      <c r="F104" s="591" t="s">
        <v>132</v>
      </c>
      <c r="G104" s="591"/>
      <c r="H104" s="591"/>
      <c r="I104" s="592" t="s">
        <v>133</v>
      </c>
      <c r="J104" s="592"/>
      <c r="K104" s="592"/>
      <c r="L104" s="593" t="s">
        <v>134</v>
      </c>
      <c r="M104" s="593"/>
      <c r="N104" s="593"/>
      <c r="O104" s="594" t="s">
        <v>135</v>
      </c>
      <c r="P104" s="594"/>
      <c r="Q104" s="594"/>
      <c r="R104" s="576" t="s">
        <v>136</v>
      </c>
      <c r="S104" s="576"/>
      <c r="T104" s="576"/>
      <c r="U104" s="577" t="s">
        <v>137</v>
      </c>
      <c r="V104" s="577"/>
      <c r="W104" s="577"/>
      <c r="X104" s="578" t="s">
        <v>138</v>
      </c>
      <c r="Y104" s="578"/>
      <c r="Z104" s="579"/>
    </row>
    <row r="105" spans="1:26" ht="16.5" hidden="1" thickBot="1">
      <c r="A105" s="279"/>
      <c r="B105" s="589"/>
      <c r="C105" s="509" t="s">
        <v>98</v>
      </c>
      <c r="D105" s="509" t="s">
        <v>99</v>
      </c>
      <c r="E105" s="509" t="s">
        <v>100</v>
      </c>
      <c r="F105" s="510" t="s">
        <v>101</v>
      </c>
      <c r="G105" s="510" t="s">
        <v>16</v>
      </c>
      <c r="H105" s="510" t="s">
        <v>17</v>
      </c>
      <c r="I105" s="511" t="s">
        <v>18</v>
      </c>
      <c r="J105" s="511" t="s">
        <v>102</v>
      </c>
      <c r="K105" s="511" t="s">
        <v>103</v>
      </c>
      <c r="L105" s="512" t="s">
        <v>104</v>
      </c>
      <c r="M105" s="512" t="s">
        <v>105</v>
      </c>
      <c r="N105" s="512" t="s">
        <v>106</v>
      </c>
      <c r="O105" s="513" t="s">
        <v>98</v>
      </c>
      <c r="P105" s="513" t="s">
        <v>99</v>
      </c>
      <c r="Q105" s="513" t="s">
        <v>100</v>
      </c>
      <c r="R105" s="290" t="s">
        <v>101</v>
      </c>
      <c r="S105" s="290" t="s">
        <v>16</v>
      </c>
      <c r="T105" s="290" t="s">
        <v>17</v>
      </c>
      <c r="U105" s="514" t="s">
        <v>18</v>
      </c>
      <c r="V105" s="514" t="s">
        <v>102</v>
      </c>
      <c r="W105" s="514" t="s">
        <v>103</v>
      </c>
      <c r="X105" s="515" t="s">
        <v>104</v>
      </c>
      <c r="Y105" s="515" t="s">
        <v>105</v>
      </c>
      <c r="Z105" s="517" t="s">
        <v>106</v>
      </c>
    </row>
    <row r="106" spans="1:26" ht="15.75" hidden="1">
      <c r="A106" s="279" t="str">
        <f aca="true" t="shared" si="8" ref="A106:A113">A95</f>
        <v>a</v>
      </c>
      <c r="B106" s="294" t="s">
        <v>200</v>
      </c>
      <c r="C106" s="295"/>
      <c r="D106" s="295"/>
      <c r="E106" s="295"/>
      <c r="F106" s="295"/>
      <c r="G106" s="295"/>
      <c r="H106" s="295"/>
      <c r="I106" s="295"/>
      <c r="J106" s="295"/>
      <c r="K106" s="295"/>
      <c r="L106" s="295"/>
      <c r="M106" s="295"/>
      <c r="N106" s="295"/>
      <c r="O106" s="503"/>
      <c r="P106" s="503"/>
      <c r="Q106" s="503"/>
      <c r="R106" s="295"/>
      <c r="S106" s="295"/>
      <c r="T106" s="295"/>
      <c r="U106" s="295"/>
      <c r="V106" s="295"/>
      <c r="W106" s="295"/>
      <c r="X106" s="295"/>
      <c r="Y106" s="295"/>
      <c r="Z106" s="504"/>
    </row>
    <row r="107" spans="1:26" ht="15.75" hidden="1">
      <c r="A107" s="279" t="str">
        <f t="shared" si="8"/>
        <v>b</v>
      </c>
      <c r="B107" s="296" t="s">
        <v>139</v>
      </c>
      <c r="C107" s="297"/>
      <c r="D107" s="297"/>
      <c r="E107" s="297"/>
      <c r="F107" s="297"/>
      <c r="G107" s="297"/>
      <c r="H107" s="297"/>
      <c r="I107" s="297"/>
      <c r="J107" s="297"/>
      <c r="K107" s="297"/>
      <c r="L107" s="297"/>
      <c r="M107" s="297"/>
      <c r="N107" s="297"/>
      <c r="O107" s="505"/>
      <c r="P107" s="505"/>
      <c r="Q107" s="505"/>
      <c r="R107" s="297"/>
      <c r="S107" s="297"/>
      <c r="T107" s="297"/>
      <c r="U107" s="297"/>
      <c r="V107" s="297"/>
      <c r="W107" s="297"/>
      <c r="X107" s="297"/>
      <c r="Y107" s="297"/>
      <c r="Z107" s="506"/>
    </row>
    <row r="108" spans="1:26" ht="15.75" hidden="1">
      <c r="A108" s="279" t="str">
        <f t="shared" si="8"/>
        <v>c</v>
      </c>
      <c r="B108" s="296" t="s">
        <v>140</v>
      </c>
      <c r="C108" s="297"/>
      <c r="D108" s="297"/>
      <c r="E108" s="297"/>
      <c r="F108" s="297"/>
      <c r="G108" s="297"/>
      <c r="H108" s="297"/>
      <c r="I108" s="297"/>
      <c r="J108" s="297"/>
      <c r="K108" s="297"/>
      <c r="L108" s="297"/>
      <c r="M108" s="297"/>
      <c r="N108" s="297"/>
      <c r="O108" s="505"/>
      <c r="P108" s="505"/>
      <c r="Q108" s="505"/>
      <c r="R108" s="297"/>
      <c r="S108" s="297"/>
      <c r="T108" s="297"/>
      <c r="U108" s="297"/>
      <c r="V108" s="297"/>
      <c r="W108" s="297"/>
      <c r="X108" s="297"/>
      <c r="Y108" s="297"/>
      <c r="Z108" s="506"/>
    </row>
    <row r="109" spans="1:26" ht="15.75" hidden="1">
      <c r="A109" s="279" t="str">
        <f t="shared" si="8"/>
        <v>d</v>
      </c>
      <c r="B109" s="296" t="s">
        <v>163</v>
      </c>
      <c r="C109" s="297"/>
      <c r="D109" s="297"/>
      <c r="E109" s="297"/>
      <c r="F109" s="297"/>
      <c r="G109" s="297"/>
      <c r="H109" s="297"/>
      <c r="I109" s="297"/>
      <c r="J109" s="297"/>
      <c r="K109" s="297"/>
      <c r="L109" s="297"/>
      <c r="M109" s="297"/>
      <c r="N109" s="297"/>
      <c r="O109" s="505"/>
      <c r="P109" s="505"/>
      <c r="Q109" s="505"/>
      <c r="R109" s="297"/>
      <c r="S109" s="297"/>
      <c r="T109" s="297"/>
      <c r="U109" s="297"/>
      <c r="V109" s="297"/>
      <c r="W109" s="297"/>
      <c r="X109" s="297"/>
      <c r="Y109" s="297"/>
      <c r="Z109" s="506"/>
    </row>
    <row r="110" spans="1:26" ht="15.75" hidden="1">
      <c r="A110" s="279" t="str">
        <f t="shared" si="8"/>
        <v>e</v>
      </c>
      <c r="B110" s="296" t="s">
        <v>164</v>
      </c>
      <c r="C110" s="297"/>
      <c r="D110" s="297"/>
      <c r="E110" s="297"/>
      <c r="F110" s="297"/>
      <c r="G110" s="297"/>
      <c r="H110" s="297"/>
      <c r="I110" s="297"/>
      <c r="J110" s="297"/>
      <c r="K110" s="297"/>
      <c r="L110" s="297"/>
      <c r="M110" s="297"/>
      <c r="N110" s="297"/>
      <c r="O110" s="505"/>
      <c r="P110" s="505"/>
      <c r="Q110" s="505"/>
      <c r="R110" s="297"/>
      <c r="S110" s="297"/>
      <c r="T110" s="297"/>
      <c r="U110" s="297"/>
      <c r="V110" s="297"/>
      <c r="W110" s="297"/>
      <c r="X110" s="297"/>
      <c r="Y110" s="297"/>
      <c r="Z110" s="506"/>
    </row>
    <row r="111" spans="1:26" ht="15.75" hidden="1">
      <c r="A111" s="279" t="str">
        <f t="shared" si="8"/>
        <v>f</v>
      </c>
      <c r="B111" s="296" t="s">
        <v>147</v>
      </c>
      <c r="C111" s="297"/>
      <c r="D111" s="297"/>
      <c r="E111" s="297"/>
      <c r="F111" s="297"/>
      <c r="G111" s="297"/>
      <c r="H111" s="297"/>
      <c r="I111" s="297"/>
      <c r="J111" s="297"/>
      <c r="K111" s="297"/>
      <c r="L111" s="297"/>
      <c r="M111" s="297"/>
      <c r="N111" s="297"/>
      <c r="O111" s="505"/>
      <c r="P111" s="505"/>
      <c r="Q111" s="505"/>
      <c r="R111" s="297"/>
      <c r="S111" s="297"/>
      <c r="T111" s="297"/>
      <c r="U111" s="297"/>
      <c r="V111" s="297"/>
      <c r="W111" s="297"/>
      <c r="X111" s="297"/>
      <c r="Y111" s="297"/>
      <c r="Z111" s="506"/>
    </row>
    <row r="112" spans="1:26" ht="15.75" hidden="1">
      <c r="A112" s="279" t="str">
        <f t="shared" si="8"/>
        <v>g</v>
      </c>
      <c r="B112" s="296" t="s">
        <v>153</v>
      </c>
      <c r="C112" s="297"/>
      <c r="D112" s="297"/>
      <c r="E112" s="297"/>
      <c r="F112" s="297"/>
      <c r="G112" s="297"/>
      <c r="H112" s="297"/>
      <c r="I112" s="297"/>
      <c r="J112" s="297"/>
      <c r="K112" s="297"/>
      <c r="L112" s="297"/>
      <c r="M112" s="297"/>
      <c r="N112" s="297"/>
      <c r="O112" s="297"/>
      <c r="P112" s="297"/>
      <c r="Q112" s="297"/>
      <c r="R112" s="297"/>
      <c r="S112" s="297"/>
      <c r="T112" s="297"/>
      <c r="U112" s="297"/>
      <c r="V112" s="297"/>
      <c r="W112" s="297"/>
      <c r="X112" s="297"/>
      <c r="Y112" s="297"/>
      <c r="Z112" s="297"/>
    </row>
    <row r="113" spans="1:26" ht="16.5" hidden="1" thickBot="1">
      <c r="A113" s="279" t="str">
        <f t="shared" si="8"/>
        <v>h</v>
      </c>
      <c r="B113" s="298" t="s">
        <v>201</v>
      </c>
      <c r="C113" s="299"/>
      <c r="D113" s="299"/>
      <c r="E113" s="299"/>
      <c r="F113" s="299"/>
      <c r="G113" s="299"/>
      <c r="H113" s="299"/>
      <c r="I113" s="299"/>
      <c r="J113" s="299"/>
      <c r="K113" s="299"/>
      <c r="L113" s="299"/>
      <c r="M113" s="299"/>
      <c r="N113" s="299"/>
      <c r="O113" s="299"/>
      <c r="P113" s="299"/>
      <c r="Q113" s="299"/>
      <c r="R113" s="299"/>
      <c r="S113" s="299"/>
      <c r="T113" s="299"/>
      <c r="U113" s="299"/>
      <c r="V113" s="299"/>
      <c r="W113" s="299"/>
      <c r="X113" s="299"/>
      <c r="Y113" s="299"/>
      <c r="Z113" s="507"/>
    </row>
    <row r="114" spans="1:26" ht="15.75" hidden="1">
      <c r="A114" s="279"/>
      <c r="B114" s="282"/>
      <c r="C114" s="281"/>
      <c r="D114" s="281"/>
      <c r="E114" s="281"/>
      <c r="F114" s="281"/>
      <c r="G114" s="281"/>
      <c r="H114" s="281"/>
      <c r="I114" s="281"/>
      <c r="J114" s="281"/>
      <c r="K114" s="281"/>
      <c r="L114" s="281"/>
      <c r="M114" s="281"/>
      <c r="N114" s="281"/>
      <c r="O114" s="281"/>
      <c r="P114" s="281"/>
      <c r="Q114" s="281"/>
      <c r="R114" s="281"/>
      <c r="S114" s="281"/>
      <c r="T114" s="281"/>
      <c r="U114" s="281"/>
      <c r="V114" s="281"/>
      <c r="W114" s="281"/>
      <c r="X114" s="281"/>
      <c r="Y114" s="281"/>
      <c r="Z114" s="281"/>
    </row>
    <row r="115" spans="1:26" ht="15.75" hidden="1">
      <c r="A115" s="279"/>
      <c r="B115" s="282"/>
      <c r="C115" s="281"/>
      <c r="D115" s="281"/>
      <c r="E115" s="281"/>
      <c r="F115" s="281"/>
      <c r="G115" s="281"/>
      <c r="H115" s="281"/>
      <c r="I115" s="281"/>
      <c r="J115" s="281"/>
      <c r="K115" s="281"/>
      <c r="L115" s="281"/>
      <c r="M115" s="281"/>
      <c r="N115" s="281"/>
      <c r="O115" s="281"/>
      <c r="P115" s="281"/>
      <c r="Q115" s="281"/>
      <c r="R115" s="281"/>
      <c r="S115" s="281"/>
      <c r="T115" s="281"/>
      <c r="U115" s="281"/>
      <c r="V115" s="281"/>
      <c r="W115" s="281"/>
      <c r="X115" s="281"/>
      <c r="Y115" s="281"/>
      <c r="Z115" s="281"/>
    </row>
    <row r="116" spans="1:26" ht="15.75">
      <c r="A116" s="279"/>
      <c r="B116" s="282"/>
      <c r="C116" s="281"/>
      <c r="D116" s="281"/>
      <c r="E116" s="281"/>
      <c r="F116" s="281"/>
      <c r="G116" s="281"/>
      <c r="H116" s="281"/>
      <c r="I116" s="281"/>
      <c r="J116" s="281"/>
      <c r="K116" s="281"/>
      <c r="L116" s="281"/>
      <c r="M116" s="281"/>
      <c r="N116" s="281"/>
      <c r="O116" s="281"/>
      <c r="P116" s="281"/>
      <c r="Q116" s="281"/>
      <c r="R116" s="281"/>
      <c r="S116" s="281"/>
      <c r="T116" s="281"/>
      <c r="U116" s="281"/>
      <c r="V116" s="281"/>
      <c r="W116" s="281"/>
      <c r="X116" s="281"/>
      <c r="Y116" s="281"/>
      <c r="Z116" s="281"/>
    </row>
  </sheetData>
  <sheetProtection/>
  <mergeCells count="90">
    <mergeCell ref="B104:B105"/>
    <mergeCell ref="C104:E104"/>
    <mergeCell ref="F104:H104"/>
    <mergeCell ref="I104:K104"/>
    <mergeCell ref="L104:N104"/>
    <mergeCell ref="X93:Z93"/>
    <mergeCell ref="B93:B94"/>
    <mergeCell ref="C93:E93"/>
    <mergeCell ref="F93:H93"/>
    <mergeCell ref="I93:K93"/>
    <mergeCell ref="O104:Q104"/>
    <mergeCell ref="R104:T104"/>
    <mergeCell ref="O93:Q93"/>
    <mergeCell ref="U104:W104"/>
    <mergeCell ref="X104:Z104"/>
    <mergeCell ref="R93:T93"/>
    <mergeCell ref="U93:W93"/>
    <mergeCell ref="X71:Z71"/>
    <mergeCell ref="O71:Q71"/>
    <mergeCell ref="B82:B83"/>
    <mergeCell ref="C82:E82"/>
    <mergeCell ref="F82:H82"/>
    <mergeCell ref="I82:K82"/>
    <mergeCell ref="L82:N82"/>
    <mergeCell ref="O82:Q82"/>
    <mergeCell ref="X82:Z82"/>
    <mergeCell ref="I71:K71"/>
    <mergeCell ref="L71:N71"/>
    <mergeCell ref="L93:N93"/>
    <mergeCell ref="R82:T82"/>
    <mergeCell ref="U82:W82"/>
    <mergeCell ref="R71:T71"/>
    <mergeCell ref="U71:W71"/>
    <mergeCell ref="B59:B60"/>
    <mergeCell ref="C59:E59"/>
    <mergeCell ref="F59:H59"/>
    <mergeCell ref="B71:B72"/>
    <mergeCell ref="C71:E71"/>
    <mergeCell ref="F71:H71"/>
    <mergeCell ref="B48:B49"/>
    <mergeCell ref="C48:E48"/>
    <mergeCell ref="F48:H48"/>
    <mergeCell ref="I48:K48"/>
    <mergeCell ref="L48:N48"/>
    <mergeCell ref="U59:W59"/>
    <mergeCell ref="R48:T48"/>
    <mergeCell ref="U48:W48"/>
    <mergeCell ref="O59:Q59"/>
    <mergeCell ref="R59:T59"/>
    <mergeCell ref="X48:Z48"/>
    <mergeCell ref="O48:Q48"/>
    <mergeCell ref="I59:K59"/>
    <mergeCell ref="L59:N59"/>
    <mergeCell ref="X59:Z59"/>
    <mergeCell ref="X26:Z26"/>
    <mergeCell ref="B37:B38"/>
    <mergeCell ref="C37:E37"/>
    <mergeCell ref="F37:H37"/>
    <mergeCell ref="I37:K37"/>
    <mergeCell ref="L37:N37"/>
    <mergeCell ref="X37:Z37"/>
    <mergeCell ref="O37:Q37"/>
    <mergeCell ref="R37:T37"/>
    <mergeCell ref="U37:W37"/>
    <mergeCell ref="U15:W15"/>
    <mergeCell ref="X15:Z15"/>
    <mergeCell ref="B26:B27"/>
    <mergeCell ref="C26:E26"/>
    <mergeCell ref="F26:H26"/>
    <mergeCell ref="I26:K26"/>
    <mergeCell ref="L26:N26"/>
    <mergeCell ref="O26:Q26"/>
    <mergeCell ref="R26:T26"/>
    <mergeCell ref="U26:W26"/>
    <mergeCell ref="B5:B6"/>
    <mergeCell ref="C5:E5"/>
    <mergeCell ref="F5:H5"/>
    <mergeCell ref="I5:K5"/>
    <mergeCell ref="L5:N5"/>
    <mergeCell ref="O5:Q5"/>
    <mergeCell ref="R5:T5"/>
    <mergeCell ref="U5:W5"/>
    <mergeCell ref="X5:Z5"/>
    <mergeCell ref="B15:B16"/>
    <mergeCell ref="C15:E15"/>
    <mergeCell ref="F15:H15"/>
    <mergeCell ref="I15:K15"/>
    <mergeCell ref="L15:N15"/>
    <mergeCell ref="O15:Q15"/>
    <mergeCell ref="R15:T15"/>
  </mergeCells>
  <conditionalFormatting sqref="C80:Z80 C91:Z91 C102:Z102 C113:Z113 C24:Z24 C35:Z35 C46:Z46 C57:Z57 C68:Z68 C14:Z14">
    <cfRule type="expression" priority="1" dxfId="9">
      <formula>D$61&lt;$K$28</formula>
    </cfRule>
  </conditionalFormatting>
  <printOptions/>
  <pageMargins left="0.7" right="0.7" top="0.75" bottom="0.75" header="0.3" footer="0.3"/>
  <pageSetup horizontalDpi="600" verticalDpi="600" orientation="portrait" r:id="rId3"/>
  <legacyDrawing r:id="rId2"/>
</worksheet>
</file>

<file path=xl/worksheets/sheet9.xml><?xml version="1.0" encoding="utf-8"?>
<worksheet xmlns="http://schemas.openxmlformats.org/spreadsheetml/2006/main" xmlns:r="http://schemas.openxmlformats.org/officeDocument/2006/relationships">
  <sheetPr>
    <tabColor theme="3" tint="0.7999799847602844"/>
  </sheetPr>
  <dimension ref="A1:G39"/>
  <sheetViews>
    <sheetView showGridLines="0" zoomScalePageLayoutView="0" workbookViewId="0" topLeftCell="A1">
      <selection activeCell="A1" sqref="A1"/>
    </sheetView>
  </sheetViews>
  <sheetFormatPr defaultColWidth="9.28125" defaultRowHeight="15"/>
  <cols>
    <col min="1" max="1" width="9.28125" style="1" customWidth="1"/>
    <col min="2" max="2" width="13.57421875" style="1" customWidth="1"/>
    <col min="3" max="5" width="9.28125" style="1" customWidth="1"/>
    <col min="6" max="6" width="17.28125" style="1" customWidth="1"/>
    <col min="7" max="7" width="13.28125" style="1" customWidth="1"/>
    <col min="8" max="16384" width="9.28125" style="1" customWidth="1"/>
  </cols>
  <sheetData>
    <row r="1" ht="21.75">
      <c r="A1" s="428" t="s">
        <v>369</v>
      </c>
    </row>
    <row r="2" spans="2:6" s="430" customFormat="1" ht="15">
      <c r="B2" s="430" t="s">
        <v>359</v>
      </c>
      <c r="C2" s="430" t="s">
        <v>348</v>
      </c>
      <c r="F2" s="430" t="s">
        <v>211</v>
      </c>
    </row>
    <row r="3" spans="3:7" s="430" customFormat="1" ht="15">
      <c r="C3" s="436" t="s">
        <v>349</v>
      </c>
      <c r="D3" s="437">
        <v>2018</v>
      </c>
      <c r="F3" s="436" t="s">
        <v>352</v>
      </c>
      <c r="G3" s="442">
        <v>3200000</v>
      </c>
    </row>
    <row r="4" spans="3:7" s="430" customFormat="1" ht="15">
      <c r="C4" s="438" t="s">
        <v>350</v>
      </c>
      <c r="D4" s="439" t="s">
        <v>17</v>
      </c>
      <c r="F4" s="438" t="s">
        <v>353</v>
      </c>
      <c r="G4" s="443">
        <v>4</v>
      </c>
    </row>
    <row r="5" spans="3:7" s="430" customFormat="1" ht="15">
      <c r="C5" s="440" t="s">
        <v>351</v>
      </c>
      <c r="D5" s="441">
        <v>3</v>
      </c>
      <c r="F5" s="440" t="s">
        <v>354</v>
      </c>
      <c r="G5" s="441">
        <v>9</v>
      </c>
    </row>
    <row r="7" ht="17.25"/>
    <row r="8" ht="17.25"/>
    <row r="9" ht="17.25"/>
    <row r="10" ht="17.25"/>
    <row r="11" ht="17.25"/>
    <row r="12" ht="17.25"/>
    <row r="13" ht="17.25"/>
    <row r="14" ht="17.25"/>
    <row r="15" ht="17.25"/>
    <row r="16" spans="2:3" ht="17.25">
      <c r="B16" s="429" t="s">
        <v>355</v>
      </c>
      <c r="C16" s="1" t="s">
        <v>368</v>
      </c>
    </row>
    <row r="18" ht="17.25">
      <c r="B18" s="1" t="s">
        <v>358</v>
      </c>
    </row>
    <row r="19" ht="17.25"/>
    <row r="20" ht="17.25"/>
    <row r="21" ht="17.25"/>
    <row r="22" ht="17.25"/>
    <row r="23" ht="17.25"/>
    <row r="24" ht="17.25"/>
    <row r="25" ht="17.25"/>
    <row r="26" ht="17.25"/>
    <row r="27" ht="17.25"/>
    <row r="28" ht="17.25"/>
    <row r="31" ht="21.75">
      <c r="A31" s="428" t="s">
        <v>360</v>
      </c>
    </row>
    <row r="38" ht="17.25">
      <c r="B38" s="1" t="s">
        <v>356</v>
      </c>
    </row>
    <row r="39" ht="17.25">
      <c r="B39" s="1" t="s">
        <v>357</v>
      </c>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GHSC-PSM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FASP</dc:creator>
  <cp:keywords/>
  <dc:description/>
  <cp:lastModifiedBy>cedame</cp:lastModifiedBy>
  <cp:lastPrinted>2017-08-03T14:38:20Z</cp:lastPrinted>
  <dcterms:created xsi:type="dcterms:W3CDTF">2013-07-09T14:53:24Z</dcterms:created>
  <dcterms:modified xsi:type="dcterms:W3CDTF">2018-10-23T18:16:31Z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de99d331dc94419ba2e235792b6fd00c</vt:lpwstr>
  </property>
</Properties>
</file>